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avnaranjo\Desktop\"/>
    </mc:Choice>
  </mc:AlternateContent>
  <xr:revisionPtr revIDLastSave="0" documentId="8_{E91928AA-6503-46B6-873D-535DB6447E5E}" xr6:coauthVersionLast="47" xr6:coauthVersionMax="47" xr10:uidLastSave="{00000000-0000-0000-0000-000000000000}"/>
  <bookViews>
    <workbookView xWindow="-110" yWindow="-110" windowWidth="19420" windowHeight="10300" firstSheet="4" activeTab="4" xr2:uid="{00000000-000D-0000-FFFF-FFFF00000000}"/>
  </bookViews>
  <sheets>
    <sheet name="datos de trabajo" sheetId="5" state="hidden" r:id="rId1"/>
    <sheet name="INFORME SEMESTRAL 2021" sheetId="1" state="hidden" r:id="rId2"/>
    <sheet name="RESUMEN FODESAF TRIMESTRE" sheetId="7" state="hidden" r:id="rId3"/>
    <sheet name="INFORME III TRIMESTRE 2021 " sheetId="9" state="hidden" r:id="rId4"/>
    <sheet name="INFORME ANUAL 2022" sheetId="11" r:id="rId5"/>
    <sheet name="CUADRO CARACT 2.2.1" sheetId="10" state="hidden" r:id="rId6"/>
    <sheet name="PRESUPUESTO 2021" sheetId="8"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6" hidden="1">'PRESUPUESTO 2021'!$B$11:$D$22</definedName>
    <definedName name="_PND1">[1]DATOS!$L$76:$M$111</definedName>
    <definedName name="aas">#REF!</definedName>
    <definedName name="ABANGARES">#REF!</definedName>
    <definedName name="ACOSTA">#REF!</definedName>
    <definedName name="afectacion">[2]Data!$E$5:$E$7</definedName>
    <definedName name="AGUIRRE">#REF!</definedName>
    <definedName name="ALAJUELA">#REF!</definedName>
    <definedName name="ALAJUELA_">#REF!</definedName>
    <definedName name="ALAJUELITA">#REF!</definedName>
    <definedName name="ALFARO_RUIZ">#REF!</definedName>
    <definedName name="ALVARADO">#REF!</definedName>
    <definedName name="Ambito">[2]Data!$B$5:$B$8</definedName>
    <definedName name="_xlnm.Print_Area" localSheetId="4">'INFORME ANUAL 2022'!$B$1:$N$18</definedName>
    <definedName name="_xlnm.Print_Area" localSheetId="3">'INFORME III TRIMESTRE 2021 '!$B$1:$M$18</definedName>
    <definedName name="_xlnm.Print_Area" localSheetId="1">'INFORME SEMESTRAL 2021'!$B$1:$M$18</definedName>
    <definedName name="AREA_UNIDAD_REGION">#REF!</definedName>
    <definedName name="areaunidad">[2]Data!#REF!</definedName>
    <definedName name="ASERRÍ">#REF!</definedName>
    <definedName name="ASISTEC">[3]Hoja4!$B$20:$C$34</definedName>
    <definedName name="ATENAS">#REF!</definedName>
    <definedName name="ATENDIREC">[3]Hoja4!$B$4:$C$19</definedName>
    <definedName name="BAGACES">#REF!</definedName>
    <definedName name="BARVA">#REF!</definedName>
    <definedName name="BELÉN">#REF!</definedName>
    <definedName name="BUENOS_AIRES">#REF!</definedName>
    <definedName name="CAÑAS">#REF!</definedName>
    <definedName name="CAPAFOR">[3]Hoja4!$B$35:$C$49</definedName>
    <definedName name="CARRILLO">#REF!</definedName>
    <definedName name="CARTAGO">#REF!</definedName>
    <definedName name="CARTAGO_">#REF!</definedName>
    <definedName name="CAUSACUM">#REF!</definedName>
    <definedName name="CAUSAINF">#REF!</definedName>
    <definedName name="CAUSAOP">#REF!</definedName>
    <definedName name="CAUSAPAT">#REF!</definedName>
    <definedName name="componentes">[2]Data!$G$5:$G$9</definedName>
    <definedName name="CONCUM">#REF!</definedName>
    <definedName name="CONINF">#REF!</definedName>
    <definedName name="CONSOP">#REF!</definedName>
    <definedName name="CONSPAT">#REF!</definedName>
    <definedName name="Control">#REF!</definedName>
    <definedName name="CORREDORES">#REF!</definedName>
    <definedName name="COTO_BRUS">#REF!</definedName>
    <definedName name="CUADROPEI">[4]DATOS!$D$2:$G$37</definedName>
    <definedName name="CURRIDABAT">#REF!</definedName>
    <definedName name="Cursos" localSheetId="2">#REF!</definedName>
    <definedName name="Cursos">#REF!</definedName>
    <definedName name="DESAMPARADOS">#REF!</definedName>
    <definedName name="DISCAPACIDAD">#REF!</definedName>
    <definedName name="divisiones">[2]Data!#REF!</definedName>
    <definedName name="DOTA">#REF!</definedName>
    <definedName name="EL_GUARCO">#REF!</definedName>
    <definedName name="Empleados" localSheetId="2">#REF!</definedName>
    <definedName name="Empleados">#REF!</definedName>
    <definedName name="ES_INDIGENA">#REF!</definedName>
    <definedName name="ESCAZÚ">#REF!</definedName>
    <definedName name="ESCOLARIDAD">#REF!</definedName>
    <definedName name="ESPARZA">#REF!</definedName>
    <definedName name="ESTADO_CONYUGAL">#REF!</definedName>
    <definedName name="ETNIA">#REF!</definedName>
    <definedName name="FLORES">#REF!</definedName>
    <definedName name="Funcionarios">'[5]Datos de la Unidad'!$B$13:$B$25</definedName>
    <definedName name="GARABITO">#REF!</definedName>
    <definedName name="gerentesdiv">[2]Data!#REF!</definedName>
    <definedName name="GOICOECHEA">#REF!</definedName>
    <definedName name="GOLFITO">#REF!</definedName>
    <definedName name="GRECIA">#REF!</definedName>
    <definedName name="GUÁCIMO">#REF!</definedName>
    <definedName name="GUANACASTE">#REF!</definedName>
    <definedName name="GUATUSO">#REF!</definedName>
    <definedName name="HEREDIA">#REF!</definedName>
    <definedName name="HEREDIA_">#REF!</definedName>
    <definedName name="HOJANCHA">#REF!</definedName>
    <definedName name="INCIDGES">[3]Hoja4!$B$50:$C$60</definedName>
    <definedName name="INSTITUCION">#REF!</definedName>
    <definedName name="JIMÉNEZ">#REF!</definedName>
    <definedName name="LA_CRUZ">#REF!</definedName>
    <definedName name="LA_UNIÓN">#REF!</definedName>
    <definedName name="LENGUA_INDIG">#REF!</definedName>
    <definedName name="LEÓN_CORTÉS_CASTRO">#REF!</definedName>
    <definedName name="LIBERIA">#REF!</definedName>
    <definedName name="LIMITACION_FISICA">#REF!</definedName>
    <definedName name="LIMÓN">#REF!</definedName>
    <definedName name="LIMÓN_">#REF!</definedName>
    <definedName name="Lista2">[6]Listas!$D$1:$D$2</definedName>
    <definedName name="LOS_CHILES">#REF!</definedName>
    <definedName name="MATINA">#REF!</definedName>
    <definedName name="MONTES_DE_OCA">#REF!</definedName>
    <definedName name="MONTES_DE_ORO">#REF!</definedName>
    <definedName name="MORA">#REF!</definedName>
    <definedName name="MORAVIA">#REF!</definedName>
    <definedName name="NACIONALIDAD">#REF!</definedName>
    <definedName name="NANDAYURE">#REF!</definedName>
    <definedName name="NARANJO">#REF!</definedName>
    <definedName name="NICOYA">#REF!</definedName>
    <definedName name="Objetivos">[2]Data!#REF!</definedName>
    <definedName name="objproceso">[2]Data!#REF!</definedName>
    <definedName name="OREAMUNO">#REF!</definedName>
    <definedName name="OROTINA">#REF!</definedName>
    <definedName name="OSA">#REF!</definedName>
    <definedName name="PALMARES">#REF!</definedName>
    <definedName name="PARAÍSO">#REF!</definedName>
    <definedName name="PARRITA">#REF!</definedName>
    <definedName name="PARTPRESUP">#REF!</definedName>
    <definedName name="Patrimoniales">#REF!</definedName>
    <definedName name="PÉREZ_ZELEDÓN">#REF!</definedName>
    <definedName name="PND">#REF!</definedName>
    <definedName name="POÁS">#REF!</definedName>
    <definedName name="POCOCÍ">#REF!</definedName>
    <definedName name="procedimientos">[2]Data!#REF!</definedName>
    <definedName name="procesos">[2]Data!#REF!</definedName>
    <definedName name="PRODIF">[3]Hoja4!$B$61:$C$74</definedName>
    <definedName name="PRODSECT">#REF!</definedName>
    <definedName name="PRODUCTOS">#REF!</definedName>
    <definedName name="PROG_OBJ">[4]DATOS!$M$2:$N$74</definedName>
    <definedName name="PROG_SP">[4]DATOS!$V$2:$W$70</definedName>
    <definedName name="PROGRAMA_INST">#REF!</definedName>
    <definedName name="PROGSCODS">[4]DATOS!$S$2:$T$70</definedName>
    <definedName name="PROVINCIAS">#REF!</definedName>
    <definedName name="PUEBLO_INDIG">#REF!</definedName>
    <definedName name="PUNTARENAS">#REF!</definedName>
    <definedName name="PUNTARENAS_">#REF!</definedName>
    <definedName name="PURISCAL">#REF!</definedName>
    <definedName name="responsablesseg">[2]Data!#REF!</definedName>
    <definedName name="s">[7]DATOS!$D$2:$G$37</definedName>
    <definedName name="SAN_CARLOS">#REF!</definedName>
    <definedName name="SAN_ISIDRO">#REF!</definedName>
    <definedName name="SAN_JOSÉ">#REF!</definedName>
    <definedName name="SAN_JOSÉ_">#REF!</definedName>
    <definedName name="SAN_MATEO">#REF!</definedName>
    <definedName name="SAN_PABLO">#REF!</definedName>
    <definedName name="SAN_RAFAEL">#REF!</definedName>
    <definedName name="SAN_RAMÓN">#REF!</definedName>
    <definedName name="SANTA_ANA">#REF!</definedName>
    <definedName name="SANTA_BÁRBARA">#REF!</definedName>
    <definedName name="SANTA_CRUZ">#REF!</definedName>
    <definedName name="SANTO_DOMINGO">#REF!</definedName>
    <definedName name="SARAPIQUÍ">#REF!</definedName>
    <definedName name="sdfaddfa">#REF!</definedName>
    <definedName name="SEXO">#REF!</definedName>
    <definedName name="SIQUIRRES">#REF!</definedName>
    <definedName name="sss">[7]DATOS!$M$2:$N$74</definedName>
    <definedName name="SUBPROGRAMAPRES">[4]DATOS!$Y$2:$Z$6</definedName>
    <definedName name="TALAMANCA">#REF!</definedName>
    <definedName name="TARRAZÚ">#REF!</definedName>
    <definedName name="TERRITORIO_INDIG">#REF!</definedName>
    <definedName name="TIBÁS">#REF!</definedName>
    <definedName name="TILARÁN">#REF!</definedName>
    <definedName name="Tipo">[2]Data!$C$5:$C$6</definedName>
    <definedName name="TIPO_IDENTIFIC">#REF!</definedName>
    <definedName name="TIPOCUM">#REF!</definedName>
    <definedName name="TIPOINF">#REF!</definedName>
    <definedName name="TIPOP">#REF!</definedName>
    <definedName name="TIPOPAT">#REF!</definedName>
    <definedName name="titulares">[2]Data!#REF!</definedName>
    <definedName name="TURRIALBA">#REF!</definedName>
    <definedName name="TURRUBARES">#REF!</definedName>
    <definedName name="UPALA">#REF!</definedName>
    <definedName name="VALVERDE_VEGA">#REF!</definedName>
    <definedName name="VÁZQUEZ_DE_CORONADO">#REF!</definedName>
    <definedName name="y">#REF!</definedName>
  </definedNames>
  <calcPr calcId="191028"/>
  <pivotCaches>
    <pivotCache cacheId="0" r:id="rId15"/>
    <pivotCache cacheId="1" r:id="rId16"/>
    <pivotCache cacheId="2" r:id="rId1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21" roundtripDataSignature="AMtx7mhwb9wUWaPcL4e0zAHpcY0rH4eUag=="/>
    </ext>
  </extLst>
</workbook>
</file>

<file path=xl/calcChain.xml><?xml version="1.0" encoding="utf-8"?>
<calcChain xmlns="http://schemas.openxmlformats.org/spreadsheetml/2006/main">
  <c r="E11" i="11" l="1"/>
  <c r="L4" i="8"/>
  <c r="E9" i="8"/>
  <c r="E7" i="8"/>
  <c r="K17" i="11" l="1"/>
  <c r="J17" i="11"/>
  <c r="I17" i="11"/>
  <c r="H17" i="11"/>
  <c r="D17" i="11"/>
  <c r="E16" i="11"/>
  <c r="F16" i="11" s="1"/>
  <c r="E15" i="11"/>
  <c r="F15" i="11" s="1"/>
  <c r="E14" i="11"/>
  <c r="F14" i="11" s="1"/>
  <c r="E13" i="11"/>
  <c r="F13" i="11" s="1"/>
  <c r="E12" i="11"/>
  <c r="F12" i="11" s="1"/>
  <c r="K4" i="8"/>
  <c r="C26" i="8"/>
  <c r="L2" i="10"/>
  <c r="E3" i="10"/>
  <c r="F3" i="10"/>
  <c r="G3" i="10"/>
  <c r="L3" i="10" s="1"/>
  <c r="C4" i="10"/>
  <c r="D4" i="10"/>
  <c r="E4" i="10"/>
  <c r="L4" i="10" s="1"/>
  <c r="F4" i="10"/>
  <c r="H4" i="10"/>
  <c r="I4" i="10"/>
  <c r="C5" i="10"/>
  <c r="E5" i="10"/>
  <c r="H5" i="10"/>
  <c r="I5" i="10"/>
  <c r="L5" i="10" s="1"/>
  <c r="C6" i="10"/>
  <c r="D6" i="10"/>
  <c r="L6" i="10" s="1"/>
  <c r="E6" i="10"/>
  <c r="F6" i="10"/>
  <c r="F8" i="10" s="1"/>
  <c r="G6" i="10"/>
  <c r="H6" i="10"/>
  <c r="I6" i="10"/>
  <c r="J6" i="10"/>
  <c r="J8" i="10" s="1"/>
  <c r="C7" i="10"/>
  <c r="D7" i="10"/>
  <c r="D8" i="10" s="1"/>
  <c r="E7" i="10"/>
  <c r="H7" i="10"/>
  <c r="C8" i="10"/>
  <c r="G8" i="10"/>
  <c r="H8" i="10"/>
  <c r="K8" i="10"/>
  <c r="L8" i="9"/>
  <c r="M8" i="9" s="1"/>
  <c r="C25" i="8"/>
  <c r="H8" i="9"/>
  <c r="E8" i="9"/>
  <c r="E12" i="9"/>
  <c r="E13" i="9"/>
  <c r="E14" i="9"/>
  <c r="F14" i="9" s="1"/>
  <c r="E15" i="9"/>
  <c r="F15" i="9" s="1"/>
  <c r="E16" i="9"/>
  <c r="E11" i="9"/>
  <c r="K17" i="9"/>
  <c r="J17" i="9"/>
  <c r="I17" i="9"/>
  <c r="D17" i="9"/>
  <c r="F16" i="9"/>
  <c r="F13" i="9"/>
  <c r="H17" i="9"/>
  <c r="F12" i="9"/>
  <c r="K8" i="9"/>
  <c r="G8" i="11" l="1"/>
  <c r="M8" i="11"/>
  <c r="E17" i="11"/>
  <c r="H8" i="11" s="1"/>
  <c r="F11" i="11"/>
  <c r="L7" i="10"/>
  <c r="L8" i="10" s="1"/>
  <c r="I8" i="10"/>
  <c r="E8" i="10"/>
  <c r="E17" i="9"/>
  <c r="F17" i="9" s="1"/>
  <c r="F11" i="9"/>
  <c r="F17" i="11" l="1"/>
  <c r="I8" i="11"/>
  <c r="F8" i="9"/>
  <c r="I8" i="9" s="1"/>
  <c r="F12" i="1" l="1"/>
  <c r="K8" i="1"/>
  <c r="C27" i="8"/>
  <c r="J4" i="8" s="1"/>
  <c r="J8" i="1"/>
  <c r="L8" i="1"/>
  <c r="I4" i="8"/>
  <c r="D13" i="8"/>
  <c r="E13" i="8"/>
  <c r="H4" i="8"/>
  <c r="D14" i="8"/>
  <c r="D15" i="8"/>
  <c r="D16" i="8"/>
  <c r="D17" i="8"/>
  <c r="D18" i="8"/>
  <c r="D19" i="8"/>
  <c r="D20" i="8"/>
  <c r="D21" i="8"/>
  <c r="D22" i="8"/>
  <c r="D12" i="8"/>
  <c r="K12" i="7"/>
  <c r="L12" i="7"/>
  <c r="M12" i="7"/>
  <c r="H12" i="7"/>
  <c r="I12" i="7"/>
  <c r="J12" i="7"/>
  <c r="E12" i="7"/>
  <c r="F12" i="7"/>
  <c r="G12" i="7"/>
  <c r="H13" i="1"/>
  <c r="H14" i="1"/>
  <c r="H15" i="1"/>
  <c r="H16" i="1"/>
  <c r="H12" i="1"/>
  <c r="H11" i="1"/>
  <c r="D13" i="7"/>
  <c r="D14" i="7"/>
  <c r="D15" i="7"/>
  <c r="D16" i="7"/>
  <c r="D17" i="7"/>
  <c r="D18" i="7"/>
  <c r="D12" i="7"/>
  <c r="B12" i="7"/>
  <c r="C12" i="7"/>
  <c r="E4" i="7"/>
  <c r="E5" i="7"/>
  <c r="E6" i="7"/>
  <c r="E7" i="7"/>
  <c r="G7" i="7"/>
  <c r="F7" i="7"/>
  <c r="H7" i="7"/>
  <c r="D7" i="7"/>
  <c r="C7" i="7"/>
  <c r="H6" i="7"/>
  <c r="H5" i="7"/>
  <c r="H4" i="7"/>
  <c r="I6" i="7"/>
  <c r="I4" i="7"/>
  <c r="I5" i="7"/>
  <c r="I7" i="7"/>
  <c r="K17" i="1"/>
  <c r="J17" i="1"/>
  <c r="F8" i="1" s="1"/>
  <c r="L11" i="5"/>
  <c r="M11" i="5"/>
  <c r="L10" i="5"/>
  <c r="L9" i="5"/>
  <c r="L8" i="5"/>
  <c r="M8" i="5"/>
  <c r="L7" i="5"/>
  <c r="L6" i="5"/>
  <c r="K11" i="5"/>
  <c r="K10" i="5"/>
  <c r="K9" i="5"/>
  <c r="K8" i="5"/>
  <c r="K6" i="5"/>
  <c r="M6" i="5"/>
  <c r="K7" i="5"/>
  <c r="M5" i="5"/>
  <c r="M9" i="5"/>
  <c r="M12" i="5"/>
  <c r="M13" i="5"/>
  <c r="M14" i="5"/>
  <c r="M15" i="5"/>
  <c r="M16" i="5"/>
  <c r="M17" i="5"/>
  <c r="M18" i="5"/>
  <c r="M19" i="5"/>
  <c r="M20" i="5"/>
  <c r="M21" i="5"/>
  <c r="M22" i="5"/>
  <c r="M23" i="5"/>
  <c r="M24" i="5"/>
  <c r="M4" i="5"/>
  <c r="M10" i="5"/>
  <c r="M7" i="5"/>
  <c r="I17" i="1"/>
  <c r="H17" i="1"/>
  <c r="D17" i="1"/>
  <c r="F13" i="1"/>
  <c r="F14" i="1"/>
  <c r="F15" i="1"/>
  <c r="F16" i="1"/>
  <c r="F11" i="1"/>
  <c r="E17" i="1" l="1"/>
  <c r="E8" i="1" s="1"/>
  <c r="G8" i="1" s="1"/>
  <c r="H8" i="1" s="1"/>
  <c r="F17" i="1" l="1"/>
</calcChain>
</file>

<file path=xl/sharedStrings.xml><?xml version="1.0" encoding="utf-8"?>
<sst xmlns="http://schemas.openxmlformats.org/spreadsheetml/2006/main" count="317" uniqueCount="138">
  <si>
    <t>TERCER TRIMESTRE</t>
  </si>
  <si>
    <t>ANUAL 2020</t>
  </si>
  <si>
    <t>Etiquetas de fila</t>
  </si>
  <si>
    <t>Suma de ♀</t>
  </si>
  <si>
    <t>Suma de ♂</t>
  </si>
  <si>
    <t>♀ III TRIM</t>
  </si>
  <si>
    <t>♀IV TRIM</t>
  </si>
  <si>
    <t>SEMESTRAL</t>
  </si>
  <si>
    <t>ATENCION_VcM</t>
  </si>
  <si>
    <t>ATENCION PRESENCIAL EXP NUEVO</t>
  </si>
  <si>
    <t>PREVENCIÓN_FEMICIDIO</t>
  </si>
  <si>
    <t>BRUNCA</t>
  </si>
  <si>
    <t>ALBERGAMIENTO EXP NUEVO</t>
  </si>
  <si>
    <t>CENTRAL</t>
  </si>
  <si>
    <t>KIT EXP NUEVO</t>
  </si>
  <si>
    <t>CHOROTEGA</t>
  </si>
  <si>
    <t>Total general</t>
  </si>
  <si>
    <t>HUETAR_CARIBE</t>
  </si>
  <si>
    <t>HUETAR_NORTE</t>
  </si>
  <si>
    <t>PACIFICO_CENTRAL</t>
  </si>
  <si>
    <t>CUARTO TRIMESTRE</t>
  </si>
  <si>
    <t xml:space="preserve">Presupuesto </t>
  </si>
  <si>
    <t>AD</t>
  </si>
  <si>
    <t>PLAN NACIONAL DE DESARROLLO Y DE INVERSIÓN PÚBLICA DEL BICENTENARIO 2019-2022</t>
  </si>
  <si>
    <t>1. De acuerdo a lo programado</t>
  </si>
  <si>
    <t>Informe semestral 2021</t>
  </si>
  <si>
    <t>2. Con riesgo de incumplimiento</t>
  </si>
  <si>
    <t>3. Con atraso crítico</t>
  </si>
  <si>
    <t>INSTITUCIÓN:</t>
  </si>
  <si>
    <t xml:space="preserve"> INAMU </t>
  </si>
  <si>
    <t xml:space="preserve">SECTOR SEGURIDAD CIUDADANA Y JUSTICIA </t>
  </si>
  <si>
    <t>Instituto Nacional de las Mujeres</t>
  </si>
  <si>
    <t>N°</t>
  </si>
  <si>
    <t>INDICADOR 
CON META COMPARTIDO</t>
  </si>
  <si>
    <t>META PROGRAMADA ANUAL</t>
  </si>
  <si>
    <t>META EJECUTADA I SEMESTRE</t>
  </si>
  <si>
    <t>META EJECUTADA II SEMESTRE</t>
  </si>
  <si>
    <t>TOTAL META ANUAL</t>
  </si>
  <si>
    <t>PORCENTAJE DE LOGRO META ANUAL</t>
  </si>
  <si>
    <t>ESTADO DE META
AL 2022</t>
  </si>
  <si>
    <t>PRESUPUESTO PROGRAMADO
(EN MILLONES DE COLONES)</t>
  </si>
  <si>
    <t>PRESUPUESTO EJECUTADO</t>
  </si>
  <si>
    <t>PORCENTAJE LOGRO PRESUPUESTO</t>
  </si>
  <si>
    <t>Factores que incidieron en el presupuesto para el logro de meta</t>
  </si>
  <si>
    <t xml:space="preserve">Cantidad de mujeres víctimas de violencia  atendidas </t>
  </si>
  <si>
    <t>La mayor parte de los recursos económicos programados están en relación con las remuneraciones dado que estos servicios de atención su mayor fortaleza son los recursos humanos que atienden a las personas usuarias.</t>
  </si>
  <si>
    <t>REGION/Servicio</t>
  </si>
  <si>
    <t>EJECUTADO POR REGIÓN</t>
  </si>
  <si>
    <t>EXPRESION PORCENTUAL</t>
  </si>
  <si>
    <t>DESGLOSE TRIMESTRAL</t>
  </si>
  <si>
    <t>OBSERVACIONES</t>
  </si>
  <si>
    <t>I TRIMESTRE</t>
  </si>
  <si>
    <t>II TRIMESTRE</t>
  </si>
  <si>
    <t>III TRIMESTRE</t>
  </si>
  <si>
    <t xml:space="preserve">IV TRIMESTRE </t>
  </si>
  <si>
    <t xml:space="preserve">Región Brunca </t>
  </si>
  <si>
    <t>Los Departamentos y Unidades que reportan las mujeres atendidas son Violencia de Género, CEAAM Área Metropolitana,OCCIDENTE y CARIBE, así como las Unidades Regionales ubicadas en la siguientes regiones   Brunca, Caribe, Central, Chorotega, Huetar Norte y Pacífico Central.
Las intervenciones se relacionan con la Atención directa presencial  por Violencia contra las mujeres (VcM) que incluye la prevención del Femicidio para aquellas mujeres con riesgo alto de muerte. Los servicios de prevención del femicidio refiere tanto al servicio de albergamiento que reciben las mujeres con sus hijos e hijas, así como la entrega de los Kit de emergencia, los cuales cuentan con dispositivos GPS para ubicación inmediata de las mujeres en riesgo de muerte y la cercanía de la persona ofensora.</t>
  </si>
  <si>
    <t>Región Central</t>
  </si>
  <si>
    <t>Región Chorotega</t>
  </si>
  <si>
    <t>Región Huetar Caribe</t>
  </si>
  <si>
    <t>Región Huetar Norte</t>
  </si>
  <si>
    <t xml:space="preserve">Región Pacífico Central </t>
  </si>
  <si>
    <t>SUB TOTAL REPROGRAMADO</t>
  </si>
  <si>
    <t>FUENTE: INAMU. UNIDAD DE PLANIFICACIÓN, con base en datos sumiinistrados en los informes técnicos de los departamento Violencia de género, Unidades Regionales, CEAAMs y Delegación de la Mujer</t>
  </si>
  <si>
    <t>INTERVENCIÓN ESTRATÉGICA</t>
  </si>
  <si>
    <t>NOMBRE TEMÁTICA DESARROLLADA</t>
  </si>
  <si>
    <t>i SEMESTRE</t>
  </si>
  <si>
    <t>IV TRIMESTRE</t>
  </si>
  <si>
    <t>II SEMESTRE</t>
  </si>
  <si>
    <t>ANUAL</t>
  </si>
  <si>
    <t>ATENCION VcM</t>
  </si>
  <si>
    <t>PREVENCIÓN FEMICIDIO</t>
  </si>
  <si>
    <t>Fuente: Elaboración propia Unidad de Planificación con datos aportados por los departamentos Técnicos</t>
  </si>
  <si>
    <t>REGIÓN</t>
  </si>
  <si>
    <t>ATENCION  VcM</t>
  </si>
  <si>
    <t>Informe III TRIMESTRE 2021</t>
  </si>
  <si>
    <t>META EJECUTADA III TRIMESTRE</t>
  </si>
  <si>
    <t>FUENTE: INAMU. UNIDAD DE PLANIFICACIÓN, con base en datos sumiinistrados por la Dirección Estratégica, según los cuadros de caracterización del indicador 2.2.1</t>
  </si>
  <si>
    <t>INDICADOR</t>
  </si>
  <si>
    <t>SUB TOTAL</t>
  </si>
  <si>
    <t>Servicios institucionales</t>
  </si>
  <si>
    <t>Región</t>
  </si>
  <si>
    <t>Enero</t>
  </si>
  <si>
    <t>Febrero</t>
  </si>
  <si>
    <t>Marzo</t>
  </si>
  <si>
    <t>Abril</t>
  </si>
  <si>
    <t>Mayo</t>
  </si>
  <si>
    <t>Junio</t>
  </si>
  <si>
    <t>Julio</t>
  </si>
  <si>
    <t>Agosto</t>
  </si>
  <si>
    <t>Setiembre</t>
  </si>
  <si>
    <t>Atención directa por primera vez, VcM y CEAAM</t>
  </si>
  <si>
    <t>Brunca</t>
  </si>
  <si>
    <t>Chorotega</t>
  </si>
  <si>
    <t>Huetar Caribe</t>
  </si>
  <si>
    <t>Pacífico Central</t>
  </si>
  <si>
    <t>Central</t>
  </si>
  <si>
    <t>Huetar Norte</t>
  </si>
  <si>
    <t>DATOS TOMADOS DEL BOS HT</t>
  </si>
  <si>
    <t>Programa</t>
  </si>
  <si>
    <t>SUBPROGRAMA</t>
  </si>
  <si>
    <t>OBJETIVO</t>
  </si>
  <si>
    <t>PRESUPUESTO PROGRAMADO</t>
  </si>
  <si>
    <t>PRESUPUESTO POR EJECUTAR</t>
  </si>
  <si>
    <t>PRESUPUESTO EJECUTADO I TRIMESTRE</t>
  </si>
  <si>
    <t>PRESUPUESTO EJECUTADO I SEMESTRE</t>
  </si>
  <si>
    <t>PRESUPUESTO EJECUTADO III TRIMESTRE</t>
  </si>
  <si>
    <t>PRESUPUESTO EJECUTADO IV TRIMESTRE</t>
  </si>
  <si>
    <t>200</t>
  </si>
  <si>
    <t>ATENCIÓN DIRECTA A MUJERES</t>
  </si>
  <si>
    <t>04</t>
  </si>
  <si>
    <t>TOTAL BOSHT</t>
  </si>
  <si>
    <t xml:space="preserve">EN MILLONES </t>
  </si>
  <si>
    <t>REMUNERACIONES</t>
  </si>
  <si>
    <t>BOSHT</t>
  </si>
  <si>
    <t>Resumen mes de abril SARI (REMUNERACIONES POR SUBPROGRAMA)</t>
  </si>
  <si>
    <t>GASTO MENSUAL</t>
  </si>
  <si>
    <t>PROYECCIÓN ANUAL</t>
  </si>
  <si>
    <t>Apoyo Administrativo (AA)</t>
  </si>
  <si>
    <t>Atención de las mujeres en situación de violencia y prevención del femicidio (AM)</t>
  </si>
  <si>
    <t>Conducción superior del INAMU (CS)</t>
  </si>
  <si>
    <t>Dirección del Programa (DP)</t>
  </si>
  <si>
    <t>Gestión de Tecnologías de información y comunicaciones (TI)</t>
  </si>
  <si>
    <t>Incidencia, alianzas y construcción de capacidades en actores estratégicos de la soc civil (IS)</t>
  </si>
  <si>
    <t>Incidencia, alianzas y construcción de capacidades en el sector público (IE)</t>
  </si>
  <si>
    <t>Información, orientación y referencia (IO)</t>
  </si>
  <si>
    <t>Planificación, seguimiento y evaluación (PL)</t>
  </si>
  <si>
    <t>Prestación territorial del servicio (PT)</t>
  </si>
  <si>
    <t>EJECUCIÓN AL III TRIMESTRE</t>
  </si>
  <si>
    <t>PROGRAMÁTICO SEGÚN BOSHT</t>
  </si>
  <si>
    <t>TOTAL SEMESTRAL</t>
  </si>
  <si>
    <t>CARIBE</t>
  </si>
  <si>
    <t>HUETAR NORTE</t>
  </si>
  <si>
    <t>PACIFICO CENTRAL</t>
  </si>
  <si>
    <t xml:space="preserve">Los Departamentos y Unidades que reportan las mujeres atendidas son Violencia de Género, CEAAM Área Metropolitana,OCCIDENTE y CARIBE, así como las Unidades Regionales ubicadas en la siguientes regiones   Brunca, Caribe, Central, Chorotega, Huetar Norte y Pacífico Central.
Las intervenciones se relacionan con la Atención directa presencial  por Violencia contra las mujeres (VcM) que incluye la prevención del Femicidio para aquellas mujeres con riesgo alto de muerte. Los servicios de prevención del femicidio refiere tanto al servicio de albergamiento que reciben las mujeres con sus hijos e hijas, así como la entrega de los Kit de emergencia, los cuales cuentan con dispositivos GPS para ubicación inmediata de las mujeres en riesgo de muerte y la cercanía de la persona ofensora.
</t>
  </si>
  <si>
    <t>2022
(programado POI)</t>
  </si>
  <si>
    <t>FUENTE: INAMU. UNIDAD DE PLANIFICACIÓN, con base en datos suministrados por la Dirección Estratégica, según los cuadros de caracterización del indicador 2.2.1, con corte al 31 de diciembre 2022.</t>
  </si>
  <si>
    <t>Informe Anual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</si>
</sst>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
    <numFmt numFmtId="165" formatCode="&quot;₡&quot;#,##0.00"/>
    <numFmt numFmtId="166" formatCode="&quot;₡&quot;#,##0"/>
  </numFmts>
  <fonts count="48" x14ac:knownFonts="1">
    <font>
      <sz val="9"/>
      <color rgb="FF7F7F7F"/>
      <name val="Century Gothic"/>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b/>
      <sz val="9"/>
      <color theme="1"/>
      <name val="Century Gothic"/>
      <family val="2"/>
    </font>
    <font>
      <sz val="12"/>
      <color theme="1"/>
      <name val="Century Gothic"/>
      <family val="2"/>
      <scheme val="minor"/>
    </font>
    <font>
      <sz val="12"/>
      <name val="Century Gothic"/>
      <family val="2"/>
      <scheme val="minor"/>
    </font>
    <font>
      <sz val="12"/>
      <name val="Century Gothic"/>
      <family val="2"/>
    </font>
    <font>
      <b/>
      <sz val="12"/>
      <name val="Century Gothic"/>
      <family val="2"/>
    </font>
    <font>
      <sz val="12"/>
      <color theme="1"/>
      <name val="Century Gothic"/>
      <family val="2"/>
    </font>
    <font>
      <b/>
      <sz val="12"/>
      <color rgb="FF008000"/>
      <name val="Century Gothic"/>
      <family val="2"/>
    </font>
    <font>
      <sz val="12"/>
      <color rgb="FF7F7F7F"/>
      <name val="Century Gothic"/>
      <family val="2"/>
    </font>
    <font>
      <sz val="12"/>
      <color rgb="FF382B40"/>
      <name val="Century Gothic"/>
      <family val="2"/>
    </font>
    <font>
      <sz val="12"/>
      <color theme="0"/>
      <name val="Century Gothic"/>
      <family val="2"/>
    </font>
    <font>
      <sz val="12"/>
      <color rgb="FFFF0000"/>
      <name val="Century Gothic"/>
      <family val="2"/>
    </font>
    <font>
      <sz val="12"/>
      <color rgb="FFBFBFBF"/>
      <name val="Century Gothic"/>
      <family val="2"/>
    </font>
    <font>
      <b/>
      <sz val="12"/>
      <color theme="1"/>
      <name val="Century Gothic"/>
      <family val="2"/>
    </font>
    <font>
      <b/>
      <sz val="12"/>
      <color rgb="FF7F7F7F"/>
      <name val="Century Gothic"/>
      <family val="2"/>
    </font>
    <font>
      <b/>
      <sz val="12"/>
      <color theme="1"/>
      <name val="Century Gothic"/>
      <family val="2"/>
      <scheme val="minor"/>
    </font>
    <font>
      <sz val="11"/>
      <name val="Century Gothic"/>
      <family val="2"/>
    </font>
    <font>
      <sz val="9"/>
      <color rgb="FF7F7F7F"/>
      <name val="Century Gothic"/>
      <family val="2"/>
    </font>
    <font>
      <b/>
      <sz val="11"/>
      <color theme="1"/>
      <name val="Century Gothic"/>
      <family val="2"/>
    </font>
    <font>
      <sz val="11"/>
      <color theme="1"/>
      <name val="Century Gothic"/>
      <family val="2"/>
    </font>
    <font>
      <b/>
      <sz val="11"/>
      <color theme="1"/>
      <name val="Century Gothic"/>
      <family val="2"/>
      <scheme val="minor"/>
    </font>
    <font>
      <b/>
      <sz val="9"/>
      <color rgb="FF7F7F7F"/>
      <name val="Century Gothic"/>
      <family val="2"/>
    </font>
    <font>
      <b/>
      <sz val="10"/>
      <color indexed="8"/>
      <name val="ARIAL"/>
      <family val="2"/>
    </font>
    <font>
      <sz val="10"/>
      <color indexed="8"/>
      <name val="Arial"/>
      <family val="2"/>
    </font>
    <font>
      <sz val="16"/>
      <color rgb="FF7F7F7F"/>
      <name val="Century Gothic"/>
      <family val="2"/>
    </font>
    <font>
      <sz val="16"/>
      <color rgb="FF382B40"/>
      <name val="Century Gothic"/>
      <family val="2"/>
    </font>
    <font>
      <sz val="16"/>
      <color theme="0"/>
      <name val="Century Gothic"/>
      <family val="2"/>
    </font>
    <font>
      <sz val="16"/>
      <color theme="1"/>
      <name val="Century Gothic"/>
      <family val="2"/>
    </font>
    <font>
      <sz val="16"/>
      <color rgb="FFFF0000"/>
      <name val="Century Gothic"/>
      <family val="2"/>
    </font>
    <font>
      <b/>
      <sz val="16"/>
      <color theme="1"/>
      <name val="Century Gothic"/>
      <family val="2"/>
    </font>
    <font>
      <b/>
      <sz val="16"/>
      <name val="Century Gothic"/>
      <family val="2"/>
    </font>
    <font>
      <sz val="16"/>
      <color theme="1"/>
      <name val="Century Gothic"/>
      <family val="2"/>
      <scheme val="minor"/>
    </font>
    <font>
      <sz val="16"/>
      <name val="Century Gothic"/>
      <family val="2"/>
    </font>
    <font>
      <sz val="16"/>
      <name val="Century Gothic"/>
      <family val="2"/>
      <scheme val="minor"/>
    </font>
    <font>
      <b/>
      <sz val="16"/>
      <color rgb="FF008000"/>
      <name val="Century Gothic"/>
      <family val="2"/>
    </font>
    <font>
      <b/>
      <sz val="16"/>
      <color theme="1"/>
      <name val="Century Gothic"/>
      <family val="2"/>
      <scheme val="minor"/>
    </font>
    <font>
      <b/>
      <sz val="26"/>
      <color rgb="FF7F7F7F"/>
      <name val="Century Gothic"/>
      <family val="2"/>
    </font>
    <font>
      <b/>
      <sz val="26"/>
      <color rgb="FFBFBFBF"/>
      <name val="Century Gothic"/>
      <family val="2"/>
    </font>
    <font>
      <b/>
      <sz val="26"/>
      <color rgb="FFFF0000"/>
      <name val="Century Gothic"/>
      <family val="2"/>
    </font>
    <font>
      <b/>
      <sz val="26"/>
      <color rgb="FF382B40"/>
      <name val="Century Gothic"/>
      <family val="2"/>
    </font>
    <font>
      <b/>
      <sz val="26"/>
      <color theme="0"/>
      <name val="Century Gothic"/>
      <family val="2"/>
    </font>
    <font>
      <b/>
      <sz val="10"/>
      <color rgb="FF7F7F7F"/>
      <name val="Century Gothic"/>
      <family val="2"/>
    </font>
    <font>
      <b/>
      <sz val="10"/>
      <color theme="1"/>
      <name val="Century Gothic"/>
      <family val="2"/>
    </font>
  </fonts>
  <fills count="18">
    <fill>
      <patternFill patternType="none"/>
    </fill>
    <fill>
      <patternFill patternType="gray125"/>
    </fill>
    <fill>
      <patternFill patternType="solid">
        <fgColor theme="7"/>
        <bgColor theme="7"/>
      </patternFill>
    </fill>
    <fill>
      <patternFill patternType="solid">
        <fgColor rgb="FF65A949"/>
        <bgColor rgb="FF65A949"/>
      </patternFill>
    </fill>
    <fill>
      <patternFill patternType="solid">
        <fgColor rgb="FFCCFFCC"/>
        <bgColor rgb="FFCCFFCC"/>
      </patternFill>
    </fill>
    <fill>
      <patternFill patternType="solid">
        <fgColor theme="6"/>
        <bgColor indexed="64"/>
      </patternFill>
    </fill>
    <fill>
      <patternFill patternType="solid">
        <fgColor theme="6"/>
        <bgColor rgb="FFF2D292"/>
      </patternFill>
    </fill>
    <fill>
      <patternFill patternType="solid">
        <fgColor theme="8" tint="-0.249977111117893"/>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9"/>
        <bgColor indexed="64"/>
      </patternFill>
    </fill>
  </fills>
  <borders count="54">
    <border>
      <left/>
      <right/>
      <top/>
      <bottom/>
      <diagonal/>
    </border>
    <border>
      <left/>
      <right/>
      <top/>
      <bottom style="double">
        <color rgb="FFD8D8D8"/>
      </bottom>
      <diagonal/>
    </border>
    <border>
      <left/>
      <right/>
      <top/>
      <bottom/>
      <diagonal/>
    </border>
    <border>
      <left style="thin">
        <color rgb="FFF7BC89"/>
      </left>
      <right/>
      <top style="thin">
        <color rgb="FFF7BC89"/>
      </top>
      <bottom style="thin">
        <color rgb="FFF7BC8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F7BC89"/>
      </left>
      <right/>
      <top/>
      <bottom style="thin">
        <color indexed="64"/>
      </bottom>
      <diagonal/>
    </border>
    <border>
      <left style="thin">
        <color indexed="64"/>
      </left>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s>
  <cellStyleXfs count="9">
    <xf numFmtId="0" fontId="0" fillId="0" borderId="0"/>
    <xf numFmtId="0" fontId="5" fillId="0" borderId="2"/>
    <xf numFmtId="9" fontId="22" fillId="0" borderId="0" applyFont="0" applyFill="0" applyBorder="0" applyAlignment="0" applyProtection="0"/>
    <xf numFmtId="0" fontId="4" fillId="0" borderId="2"/>
    <xf numFmtId="9" fontId="4" fillId="0" borderId="2" applyFont="0" applyFill="0" applyBorder="0" applyAlignment="0" applyProtection="0"/>
    <xf numFmtId="0" fontId="3" fillId="0" borderId="2"/>
    <xf numFmtId="0" fontId="2" fillId="0" borderId="2"/>
    <xf numFmtId="0" fontId="1" fillId="0" borderId="2"/>
    <xf numFmtId="0" fontId="22" fillId="0" borderId="2"/>
  </cellStyleXfs>
  <cellXfs count="239">
    <xf numFmtId="0" fontId="0" fillId="0" borderId="0" xfId="0" applyAlignment="1">
      <alignment vertical="center"/>
    </xf>
    <xf numFmtId="9" fontId="12" fillId="4" borderId="4" xfId="0" applyNumberFormat="1" applyFont="1" applyFill="1" applyBorder="1" applyAlignment="1">
      <alignment horizontal="center"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top"/>
    </xf>
    <xf numFmtId="0" fontId="15" fillId="0" borderId="0" xfId="0" applyFont="1" applyAlignment="1">
      <alignment vertical="center"/>
    </xf>
    <xf numFmtId="0" fontId="11" fillId="0" borderId="0" xfId="0" applyFont="1" applyAlignment="1">
      <alignment vertical="center"/>
    </xf>
    <xf numFmtId="0" fontId="16" fillId="0" borderId="0" xfId="0" applyFont="1" applyAlignment="1">
      <alignment vertical="center"/>
    </xf>
    <xf numFmtId="0" fontId="17" fillId="0" borderId="1" xfId="0" applyFont="1" applyBorder="1" applyAlignment="1">
      <alignment vertical="center"/>
    </xf>
    <xf numFmtId="0" fontId="16" fillId="0" borderId="1" xfId="0" applyFont="1" applyBorder="1" applyAlignment="1">
      <alignment vertical="center"/>
    </xf>
    <xf numFmtId="0" fontId="14" fillId="0" borderId="1" xfId="0" applyFont="1" applyBorder="1" applyAlignment="1">
      <alignment vertical="center"/>
    </xf>
    <xf numFmtId="0" fontId="11" fillId="0" borderId="0" xfId="0" applyFont="1" applyAlignment="1">
      <alignment horizontal="right" vertical="center"/>
    </xf>
    <xf numFmtId="0" fontId="18" fillId="2" borderId="2" xfId="0" applyFont="1" applyFill="1" applyBorder="1" applyAlignment="1">
      <alignment horizontal="center" vertical="center"/>
    </xf>
    <xf numFmtId="0" fontId="13" fillId="0" borderId="0" xfId="0" applyFont="1" applyAlignment="1">
      <alignment vertical="top"/>
    </xf>
    <xf numFmtId="0" fontId="19" fillId="0" borderId="0" xfId="0" applyFont="1" applyAlignment="1">
      <alignment vertical="center"/>
    </xf>
    <xf numFmtId="0" fontId="18" fillId="2" borderId="3" xfId="0" applyFont="1" applyFill="1" applyBorder="1" applyAlignment="1">
      <alignment vertical="center"/>
    </xf>
    <xf numFmtId="0" fontId="18" fillId="5" borderId="4"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9" fillId="0" borderId="0" xfId="0" applyFont="1" applyAlignment="1">
      <alignment vertical="top"/>
    </xf>
    <xf numFmtId="0" fontId="9" fillId="4" borderId="4" xfId="0" applyFont="1" applyFill="1" applyBorder="1" applyAlignment="1">
      <alignment horizontal="left" vertical="top" wrapText="1"/>
    </xf>
    <xf numFmtId="0" fontId="9" fillId="0" borderId="0" xfId="0" applyFont="1" applyAlignment="1">
      <alignment vertical="center"/>
    </xf>
    <xf numFmtId="0" fontId="9" fillId="0" borderId="4" xfId="0" applyFont="1" applyBorder="1" applyAlignment="1">
      <alignment vertical="center"/>
    </xf>
    <xf numFmtId="165" fontId="21" fillId="0" borderId="6" xfId="0" applyNumberFormat="1" applyFont="1" applyBorder="1" applyAlignment="1">
      <alignment horizontal="right" vertical="top"/>
    </xf>
    <xf numFmtId="0" fontId="13" fillId="0" borderId="0" xfId="0" applyFont="1" applyAlignment="1">
      <alignment horizontal="center" vertical="center"/>
    </xf>
    <xf numFmtId="0" fontId="19" fillId="0" borderId="0" xfId="0" applyFont="1" applyAlignment="1">
      <alignment horizontal="center" vertical="center"/>
    </xf>
    <xf numFmtId="0" fontId="20" fillId="7" borderId="4" xfId="0" applyFont="1" applyFill="1" applyBorder="1" applyAlignment="1">
      <alignment horizontal="center" vertical="top" wrapText="1"/>
    </xf>
    <xf numFmtId="0" fontId="9" fillId="0" borderId="2" xfId="0" applyFont="1" applyBorder="1" applyAlignment="1">
      <alignment horizontal="left" vertical="top" wrapText="1"/>
    </xf>
    <xf numFmtId="0" fontId="20" fillId="7" borderId="8" xfId="0" applyFont="1" applyFill="1" applyBorder="1" applyAlignment="1">
      <alignment horizontal="center" vertical="center" wrapText="1"/>
    </xf>
    <xf numFmtId="9" fontId="10" fillId="0" borderId="4" xfId="2"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0" borderId="7" xfId="0" applyFont="1" applyBorder="1" applyAlignment="1">
      <alignment horizontal="center" vertical="center"/>
    </xf>
    <xf numFmtId="0" fontId="10" fillId="0" borderId="7" xfId="0" applyFont="1" applyBorder="1" applyAlignment="1">
      <alignment horizontal="center" vertical="center"/>
    </xf>
    <xf numFmtId="9" fontId="10" fillId="0" borderId="7" xfId="2" applyFont="1" applyBorder="1" applyAlignment="1">
      <alignment vertical="center"/>
    </xf>
    <xf numFmtId="0" fontId="9" fillId="0" borderId="7" xfId="0" applyFont="1" applyBorder="1" applyAlignment="1">
      <alignment vertical="center"/>
    </xf>
    <xf numFmtId="9" fontId="10" fillId="0" borderId="13" xfId="2" applyFont="1" applyBorder="1" applyAlignment="1">
      <alignment vertical="center"/>
    </xf>
    <xf numFmtId="0" fontId="9" fillId="0" borderId="13" xfId="0" applyFont="1" applyBorder="1" applyAlignment="1">
      <alignment vertical="center" wrapText="1"/>
    </xf>
    <xf numFmtId="0" fontId="7" fillId="0" borderId="7" xfId="0" applyFont="1" applyBorder="1" applyAlignment="1">
      <alignment vertical="top" wrapText="1"/>
    </xf>
    <xf numFmtId="1" fontId="9" fillId="0" borderId="7" xfId="0" applyNumberFormat="1" applyFont="1" applyBorder="1" applyAlignment="1">
      <alignment horizontal="center" vertical="top" wrapText="1"/>
    </xf>
    <xf numFmtId="1" fontId="8" fillId="0" borderId="7" xfId="0" applyNumberFormat="1" applyFont="1" applyBorder="1" applyAlignment="1">
      <alignment horizontal="center" vertical="top"/>
    </xf>
    <xf numFmtId="9" fontId="10" fillId="0" borderId="7" xfId="0" applyNumberFormat="1" applyFont="1" applyBorder="1" applyAlignment="1">
      <alignment horizontal="center" vertical="top"/>
    </xf>
    <xf numFmtId="9" fontId="9" fillId="0" borderId="7" xfId="0" applyNumberFormat="1" applyFont="1" applyBorder="1" applyAlignment="1">
      <alignment horizontal="left" vertical="top" wrapText="1"/>
    </xf>
    <xf numFmtId="164" fontId="21" fillId="0" borderId="7" xfId="0" applyNumberFormat="1" applyFont="1" applyBorder="1" applyAlignment="1">
      <alignment horizontal="right" vertical="top"/>
    </xf>
    <xf numFmtId="0" fontId="20" fillId="7" borderId="20" xfId="0" applyFont="1" applyFill="1" applyBorder="1" applyAlignment="1">
      <alignment horizontal="center" vertical="top"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0" fillId="0" borderId="0" xfId="0" pivotButton="1" applyAlignment="1">
      <alignment vertical="center"/>
    </xf>
    <xf numFmtId="0" fontId="0" fillId="0" borderId="0" xfId="0" applyAlignment="1">
      <alignment horizontal="left" vertical="center"/>
    </xf>
    <xf numFmtId="0" fontId="0" fillId="0" borderId="0" xfId="0" applyAlignment="1">
      <alignment horizontal="left" vertical="center" indent="1"/>
    </xf>
    <xf numFmtId="0" fontId="20" fillId="7" borderId="25" xfId="0" applyFont="1" applyFill="1" applyBorder="1" applyAlignment="1">
      <alignment horizontal="center" vertical="center" wrapText="1"/>
    </xf>
    <xf numFmtId="0" fontId="22" fillId="0" borderId="0" xfId="0" applyFont="1" applyAlignment="1">
      <alignment vertical="center"/>
    </xf>
    <xf numFmtId="0" fontId="0" fillId="0" borderId="0" xfId="0" applyAlignment="1">
      <alignment horizontal="left" vertical="center" indent="2"/>
    </xf>
    <xf numFmtId="0" fontId="6" fillId="10" borderId="23" xfId="0" applyFont="1" applyFill="1" applyBorder="1" applyAlignment="1">
      <alignment vertical="center"/>
    </xf>
    <xf numFmtId="0" fontId="6" fillId="0" borderId="23" xfId="0" applyFont="1" applyBorder="1" applyAlignment="1">
      <alignment horizontal="left" vertical="center"/>
    </xf>
    <xf numFmtId="0" fontId="6" fillId="0" borderId="0" xfId="0" applyFont="1" applyAlignment="1">
      <alignment horizontal="left" vertical="center" indent="1"/>
    </xf>
    <xf numFmtId="0" fontId="6" fillId="10" borderId="24" xfId="0" applyFont="1" applyFill="1" applyBorder="1" applyAlignment="1">
      <alignment horizontal="left" vertical="center"/>
    </xf>
    <xf numFmtId="0" fontId="6" fillId="0" borderId="23" xfId="0" applyFont="1" applyBorder="1" applyAlignment="1">
      <alignment vertical="center"/>
    </xf>
    <xf numFmtId="0" fontId="6" fillId="0" borderId="0" xfId="0" applyFont="1" applyAlignment="1">
      <alignment vertical="center"/>
    </xf>
    <xf numFmtId="0" fontId="6" fillId="10" borderId="24" xfId="0" applyFont="1" applyFill="1" applyBorder="1" applyAlignment="1">
      <alignment vertical="center"/>
    </xf>
    <xf numFmtId="0" fontId="10" fillId="0" borderId="13" xfId="0" applyFont="1" applyBorder="1" applyAlignment="1">
      <alignment horizontal="center" vertical="center"/>
    </xf>
    <xf numFmtId="0" fontId="10" fillId="0" borderId="13" xfId="0" applyFont="1" applyBorder="1" applyAlignment="1">
      <alignment vertical="center"/>
    </xf>
    <xf numFmtId="1" fontId="10" fillId="0" borderId="4" xfId="2" applyNumberFormat="1" applyFont="1" applyBorder="1" applyAlignment="1">
      <alignment vertical="center"/>
    </xf>
    <xf numFmtId="0" fontId="0" fillId="0" borderId="0" xfId="0" applyAlignment="1">
      <alignment horizontal="center" vertical="center"/>
    </xf>
    <xf numFmtId="0" fontId="23" fillId="11" borderId="2" xfId="5" applyFont="1" applyFill="1" applyAlignment="1">
      <alignment horizontal="center" vertical="top" wrapText="1"/>
    </xf>
    <xf numFmtId="0" fontId="23" fillId="11" borderId="2" xfId="5" applyFont="1" applyFill="1" applyAlignment="1">
      <alignment horizontal="center" vertical="top"/>
    </xf>
    <xf numFmtId="0" fontId="3" fillId="0" borderId="2" xfId="5"/>
    <xf numFmtId="0" fontId="24" fillId="0" borderId="2" xfId="5" applyFont="1" applyAlignment="1">
      <alignment vertical="top" wrapText="1"/>
    </xf>
    <xf numFmtId="0" fontId="24" fillId="0" borderId="2" xfId="5" applyFont="1" applyAlignment="1">
      <alignment vertical="top"/>
    </xf>
    <xf numFmtId="0" fontId="23" fillId="11" borderId="2" xfId="5" applyFont="1" applyFill="1" applyAlignment="1">
      <alignment vertical="top" wrapText="1"/>
    </xf>
    <xf numFmtId="0" fontId="23" fillId="11" borderId="2" xfId="5" applyFont="1" applyFill="1" applyAlignment="1">
      <alignment vertical="top"/>
    </xf>
    <xf numFmtId="0" fontId="23" fillId="11" borderId="4" xfId="5" applyFont="1" applyFill="1" applyBorder="1" applyAlignment="1">
      <alignment horizontal="center" vertical="top"/>
    </xf>
    <xf numFmtId="0" fontId="24" fillId="11" borderId="4" xfId="5" applyFont="1" applyFill="1" applyBorder="1" applyAlignment="1">
      <alignment vertical="top"/>
    </xf>
    <xf numFmtId="0" fontId="23" fillId="11" borderId="4" xfId="5" applyFont="1" applyFill="1" applyBorder="1" applyAlignment="1">
      <alignment vertical="top"/>
    </xf>
    <xf numFmtId="0" fontId="3" fillId="11" borderId="4" xfId="5" applyFill="1" applyBorder="1"/>
    <xf numFmtId="0" fontId="25" fillId="0" borderId="23" xfId="0" applyFont="1" applyBorder="1"/>
    <xf numFmtId="0" fontId="25" fillId="0" borderId="0" xfId="0" applyFont="1"/>
    <xf numFmtId="0" fontId="0" fillId="0" borderId="0" xfId="0" applyAlignment="1">
      <alignment horizontal="left" indent="1"/>
    </xf>
    <xf numFmtId="0" fontId="25" fillId="10" borderId="24" xfId="0" applyFont="1" applyFill="1" applyBorder="1" applyAlignment="1">
      <alignment horizontal="left"/>
    </xf>
    <xf numFmtId="0" fontId="25" fillId="10" borderId="24" xfId="0" applyFont="1" applyFill="1" applyBorder="1"/>
    <xf numFmtId="0" fontId="25" fillId="12" borderId="30" xfId="0" applyFont="1" applyFill="1" applyBorder="1" applyAlignment="1">
      <alignment horizontal="center" vertical="top"/>
    </xf>
    <xf numFmtId="0" fontId="25" fillId="12" borderId="31" xfId="0" applyFont="1" applyFill="1" applyBorder="1" applyAlignment="1">
      <alignment horizontal="center" vertical="top" wrapText="1"/>
    </xf>
    <xf numFmtId="0" fontId="3" fillId="12" borderId="32" xfId="5" applyFill="1" applyBorder="1"/>
    <xf numFmtId="0" fontId="25" fillId="0" borderId="2" xfId="0" applyFont="1" applyBorder="1"/>
    <xf numFmtId="0" fontId="0" fillId="0" borderId="26" xfId="0" applyBorder="1"/>
    <xf numFmtId="0" fontId="0" fillId="0" borderId="28" xfId="0" applyBorder="1"/>
    <xf numFmtId="0" fontId="0" fillId="0" borderId="29" xfId="0" applyBorder="1"/>
    <xf numFmtId="0" fontId="0" fillId="0" borderId="34" xfId="0" applyBorder="1"/>
    <xf numFmtId="0" fontId="0" fillId="0" borderId="31" xfId="0" applyBorder="1"/>
    <xf numFmtId="0" fontId="0" fillId="0" borderId="32" xfId="0" applyBorder="1"/>
    <xf numFmtId="0" fontId="3" fillId="12" borderId="35" xfId="5" applyFill="1" applyBorder="1"/>
    <xf numFmtId="0" fontId="25" fillId="12" borderId="36" xfId="0" applyFont="1" applyFill="1" applyBorder="1" applyAlignment="1">
      <alignment horizontal="center" vertical="top"/>
    </xf>
    <xf numFmtId="0" fontId="26" fillId="0" borderId="35" xfId="0" applyFont="1" applyBorder="1" applyAlignment="1">
      <alignment horizontal="left" indent="1"/>
    </xf>
    <xf numFmtId="0" fontId="26" fillId="0" borderId="37" xfId="0" applyFont="1" applyBorder="1" applyAlignment="1">
      <alignment horizontal="left" indent="1"/>
    </xf>
    <xf numFmtId="0" fontId="26" fillId="0" borderId="36" xfId="0" applyFont="1" applyBorder="1" applyAlignment="1">
      <alignment horizontal="left" indent="1"/>
    </xf>
    <xf numFmtId="0" fontId="0" fillId="0" borderId="38" xfId="0" applyBorder="1"/>
    <xf numFmtId="0" fontId="0" fillId="0" borderId="40" xfId="0" applyBorder="1"/>
    <xf numFmtId="0" fontId="0" fillId="0" borderId="39" xfId="0" applyBorder="1"/>
    <xf numFmtId="0" fontId="25" fillId="0" borderId="41" xfId="0" applyFont="1" applyBorder="1"/>
    <xf numFmtId="0" fontId="25" fillId="0" borderId="6" xfId="0" applyFont="1" applyBorder="1"/>
    <xf numFmtId="0" fontId="0" fillId="0" borderId="27" xfId="0" applyBorder="1"/>
    <xf numFmtId="0" fontId="0" fillId="0" borderId="33" xfId="0" applyBorder="1"/>
    <xf numFmtId="0" fontId="0" fillId="0" borderId="30" xfId="0" applyBorder="1"/>
    <xf numFmtId="0" fontId="3" fillId="12" borderId="43" xfId="5" applyFill="1" applyBorder="1"/>
    <xf numFmtId="0" fontId="0" fillId="0" borderId="42" xfId="0" applyBorder="1"/>
    <xf numFmtId="0" fontId="0" fillId="0" borderId="44" xfId="0" applyBorder="1"/>
    <xf numFmtId="0" fontId="0" fillId="0" borderId="43" xfId="0" applyBorder="1"/>
    <xf numFmtId="0" fontId="25" fillId="12" borderId="39" xfId="0" applyFont="1" applyFill="1" applyBorder="1" applyAlignment="1">
      <alignment horizontal="center" vertical="top" wrapText="1"/>
    </xf>
    <xf numFmtId="0" fontId="25" fillId="12" borderId="30" xfId="0" applyFont="1" applyFill="1" applyBorder="1" applyAlignment="1">
      <alignment horizontal="center" vertical="top" wrapText="1"/>
    </xf>
    <xf numFmtId="0" fontId="2" fillId="0" borderId="2" xfId="6" applyAlignment="1">
      <alignment vertical="top"/>
    </xf>
    <xf numFmtId="0" fontId="2" fillId="0" borderId="2" xfId="6" applyAlignment="1">
      <alignment vertical="top" wrapText="1"/>
    </xf>
    <xf numFmtId="0" fontId="2" fillId="0" borderId="2" xfId="6" applyAlignment="1">
      <alignment horizontal="center" vertical="top"/>
    </xf>
    <xf numFmtId="166" fontId="2" fillId="0" borderId="2" xfId="6" applyNumberFormat="1" applyAlignment="1">
      <alignment vertical="top"/>
    </xf>
    <xf numFmtId="0" fontId="2" fillId="0" borderId="2" xfId="6" applyAlignment="1">
      <alignment horizontal="center" vertical="top" wrapText="1"/>
    </xf>
    <xf numFmtId="166" fontId="0" fillId="0" borderId="0" xfId="0" applyNumberFormat="1" applyAlignment="1">
      <alignment vertical="top"/>
    </xf>
    <xf numFmtId="0" fontId="0" fillId="0" borderId="0" xfId="0" applyAlignment="1">
      <alignment vertical="top"/>
    </xf>
    <xf numFmtId="0" fontId="0" fillId="0" borderId="0" xfId="0" applyAlignment="1">
      <alignment horizontal="center" vertical="top"/>
    </xf>
    <xf numFmtId="166" fontId="0" fillId="13" borderId="0" xfId="0" applyNumberFormat="1" applyFill="1" applyAlignment="1">
      <alignment vertical="top"/>
    </xf>
    <xf numFmtId="0" fontId="0" fillId="13" borderId="0" xfId="0" applyFill="1" applyAlignment="1">
      <alignment vertical="top"/>
    </xf>
    <xf numFmtId="0" fontId="0" fillId="13" borderId="0" xfId="0" applyFill="1" applyAlignment="1">
      <alignment horizontal="center" vertical="top"/>
    </xf>
    <xf numFmtId="0" fontId="0" fillId="0" borderId="0" xfId="0" pivotButton="1" applyAlignment="1">
      <alignment horizontal="center" vertical="top" wrapText="1"/>
    </xf>
    <xf numFmtId="166" fontId="0" fillId="0" borderId="0" xfId="0" applyNumberFormat="1" applyAlignment="1">
      <alignment horizontal="center" vertical="top" wrapText="1"/>
    </xf>
    <xf numFmtId="0" fontId="27" fillId="0" borderId="45" xfId="0" applyFont="1" applyBorder="1" applyAlignment="1">
      <alignment vertical="top"/>
    </xf>
    <xf numFmtId="0" fontId="0" fillId="0" borderId="11" xfId="0" applyBorder="1" applyAlignment="1">
      <alignment vertical="top"/>
    </xf>
    <xf numFmtId="0" fontId="28" fillId="0" borderId="46" xfId="0" applyFont="1" applyBorder="1" applyAlignment="1">
      <alignment vertical="top"/>
    </xf>
    <xf numFmtId="0" fontId="0" fillId="0" borderId="47" xfId="0" applyBorder="1" applyAlignment="1">
      <alignment vertical="top"/>
    </xf>
    <xf numFmtId="0" fontId="27" fillId="0" borderId="46" xfId="0" applyFont="1" applyBorder="1" applyAlignment="1">
      <alignment horizontal="center" vertical="top"/>
    </xf>
    <xf numFmtId="0" fontId="27" fillId="0" borderId="46" xfId="0" applyFont="1" applyBorder="1" applyAlignment="1">
      <alignment horizontal="center" vertical="top" wrapText="1"/>
    </xf>
    <xf numFmtId="166" fontId="28" fillId="0" borderId="12" xfId="0" applyNumberFormat="1" applyFont="1" applyBorder="1" applyAlignment="1">
      <alignment vertical="top"/>
    </xf>
    <xf numFmtId="166" fontId="27" fillId="0" borderId="4" xfId="0" applyNumberFormat="1" applyFont="1" applyBorder="1" applyAlignment="1">
      <alignment vertical="top"/>
    </xf>
    <xf numFmtId="0" fontId="28" fillId="13" borderId="46" xfId="0" applyFont="1" applyFill="1" applyBorder="1" applyAlignment="1">
      <alignment vertical="top"/>
    </xf>
    <xf numFmtId="166" fontId="28" fillId="13" borderId="12" xfId="0" applyNumberFormat="1" applyFont="1" applyFill="1" applyBorder="1" applyAlignment="1">
      <alignment vertical="top"/>
    </xf>
    <xf numFmtId="166" fontId="6" fillId="10" borderId="23" xfId="0" applyNumberFormat="1" applyFont="1" applyFill="1" applyBorder="1" applyAlignment="1">
      <alignment horizontal="center" vertical="top" wrapText="1"/>
    </xf>
    <xf numFmtId="0" fontId="22" fillId="0" borderId="2" xfId="5" applyFont="1" applyAlignment="1">
      <alignment vertical="center"/>
    </xf>
    <xf numFmtId="0" fontId="0" fillId="0" borderId="2" xfId="5" applyFont="1" applyAlignment="1">
      <alignment vertical="center"/>
    </xf>
    <xf numFmtId="166" fontId="0" fillId="0" borderId="0" xfId="0" applyNumberFormat="1" applyAlignment="1">
      <alignment vertical="center"/>
    </xf>
    <xf numFmtId="10" fontId="10" fillId="0" borderId="7" xfId="0" applyNumberFormat="1" applyFont="1" applyBorder="1" applyAlignment="1">
      <alignment horizontal="center" vertical="top"/>
    </xf>
    <xf numFmtId="0" fontId="1" fillId="0" borderId="2" xfId="7"/>
    <xf numFmtId="0" fontId="25" fillId="14" borderId="26" xfId="7" applyFont="1" applyFill="1" applyBorder="1"/>
    <xf numFmtId="0" fontId="25" fillId="0" borderId="2" xfId="7" applyFont="1"/>
    <xf numFmtId="0" fontId="1" fillId="0" borderId="26" xfId="7" applyBorder="1"/>
    <xf numFmtId="0" fontId="1" fillId="15" borderId="26" xfId="7" applyFill="1" applyBorder="1"/>
    <xf numFmtId="0" fontId="1" fillId="16" borderId="26" xfId="7" applyFill="1" applyBorder="1"/>
    <xf numFmtId="0" fontId="1" fillId="17" borderId="26" xfId="7" applyFill="1" applyBorder="1"/>
    <xf numFmtId="0" fontId="25" fillId="10" borderId="26" xfId="7" applyFont="1" applyFill="1" applyBorder="1"/>
    <xf numFmtId="0" fontId="25" fillId="15" borderId="26" xfId="7" applyFont="1" applyFill="1" applyBorder="1"/>
    <xf numFmtId="0" fontId="25" fillId="16" borderId="26" xfId="7" applyFont="1" applyFill="1" applyBorder="1"/>
    <xf numFmtId="0" fontId="25" fillId="17" borderId="26" xfId="7" applyFont="1" applyFill="1" applyBorder="1"/>
    <xf numFmtId="0" fontId="25" fillId="10" borderId="23" xfId="7" applyFont="1" applyFill="1" applyBorder="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top"/>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right" vertical="center"/>
    </xf>
    <xf numFmtId="0" fontId="34" fillId="2" borderId="2" xfId="0" applyFont="1" applyFill="1" applyBorder="1" applyAlignment="1">
      <alignment horizontal="center" vertical="center"/>
    </xf>
    <xf numFmtId="0" fontId="29" fillId="0" borderId="0" xfId="0" applyFont="1" applyAlignment="1">
      <alignment vertical="top"/>
    </xf>
    <xf numFmtId="1" fontId="37" fillId="0" borderId="7" xfId="0" applyNumberFormat="1" applyFont="1" applyBorder="1" applyAlignment="1">
      <alignment horizontal="center" vertical="top" wrapText="1"/>
    </xf>
    <xf numFmtId="1" fontId="38" fillId="0" borderId="7" xfId="0" applyNumberFormat="1" applyFont="1" applyBorder="1" applyAlignment="1">
      <alignment horizontal="center" vertical="top"/>
    </xf>
    <xf numFmtId="9" fontId="35" fillId="0" borderId="7" xfId="0" applyNumberFormat="1" applyFont="1" applyBorder="1" applyAlignment="1">
      <alignment horizontal="center" vertical="top"/>
    </xf>
    <xf numFmtId="9" fontId="37" fillId="0" borderId="7" xfId="0" applyNumberFormat="1" applyFont="1" applyBorder="1" applyAlignment="1">
      <alignment horizontal="left" vertical="top" wrapText="1"/>
    </xf>
    <xf numFmtId="164" fontId="37" fillId="0" borderId="7" xfId="0" applyNumberFormat="1" applyFont="1" applyBorder="1" applyAlignment="1">
      <alignment horizontal="right" vertical="top"/>
    </xf>
    <xf numFmtId="165" fontId="37" fillId="0" borderId="6" xfId="0" applyNumberFormat="1" applyFont="1" applyBorder="1" applyAlignment="1">
      <alignment horizontal="right" vertical="top"/>
    </xf>
    <xf numFmtId="0" fontId="35" fillId="0" borderId="4" xfId="0" applyFont="1" applyBorder="1" applyAlignment="1">
      <alignment horizontal="center" vertical="center"/>
    </xf>
    <xf numFmtId="9" fontId="35" fillId="0" borderId="4" xfId="2" applyFont="1" applyBorder="1" applyAlignment="1">
      <alignment vertical="center"/>
    </xf>
    <xf numFmtId="0" fontId="37" fillId="0" borderId="4" xfId="0" applyFont="1" applyBorder="1" applyAlignment="1">
      <alignment vertical="center"/>
    </xf>
    <xf numFmtId="9" fontId="35" fillId="0" borderId="7" xfId="2" applyFont="1" applyBorder="1" applyAlignment="1">
      <alignment vertical="center"/>
    </xf>
    <xf numFmtId="0" fontId="37" fillId="0" borderId="13" xfId="0" applyFont="1" applyBorder="1" applyAlignment="1">
      <alignment vertical="center" wrapText="1"/>
    </xf>
    <xf numFmtId="0" fontId="35" fillId="0" borderId="13" xfId="0" applyFont="1" applyBorder="1" applyAlignment="1">
      <alignment horizontal="center" vertical="center"/>
    </xf>
    <xf numFmtId="9" fontId="35" fillId="0" borderId="13" xfId="2" applyFont="1" applyBorder="1" applyAlignment="1">
      <alignment vertical="center"/>
    </xf>
    <xf numFmtId="0" fontId="36" fillId="0" borderId="45" xfId="0" applyFont="1" applyBorder="1" applyAlignment="1">
      <alignment horizontal="left" vertical="top" wrapText="1"/>
    </xf>
    <xf numFmtId="0" fontId="36" fillId="0" borderId="45" xfId="0" applyFont="1" applyBorder="1" applyAlignment="1">
      <alignment horizontal="center" vertical="top" wrapText="1"/>
    </xf>
    <xf numFmtId="0" fontId="41" fillId="0" borderId="0" xfId="0" applyFont="1" applyAlignment="1">
      <alignment vertical="center"/>
    </xf>
    <xf numFmtId="0" fontId="42" fillId="0" borderId="1" xfId="0" applyFont="1" applyBorder="1" applyAlignment="1">
      <alignment vertical="center"/>
    </xf>
    <xf numFmtId="0" fontId="43" fillId="0" borderId="1" xfId="0" applyFont="1" applyBorder="1" applyAlignment="1">
      <alignment vertical="center"/>
    </xf>
    <xf numFmtId="0" fontId="44" fillId="0" borderId="1" xfId="0" applyFont="1" applyBorder="1" applyAlignment="1">
      <alignment vertical="center"/>
    </xf>
    <xf numFmtId="0" fontId="45" fillId="0" borderId="0" xfId="0" applyFont="1" applyAlignment="1">
      <alignment vertical="top"/>
    </xf>
    <xf numFmtId="0" fontId="45" fillId="0" borderId="0" xfId="0" applyFont="1" applyAlignment="1">
      <alignment vertical="center"/>
    </xf>
    <xf numFmtId="0" fontId="46" fillId="0" borderId="0" xfId="0" applyFont="1" applyAlignment="1">
      <alignment vertical="center"/>
    </xf>
    <xf numFmtId="0" fontId="47" fillId="5" borderId="4" xfId="0" applyFont="1" applyFill="1" applyBorder="1" applyAlignment="1">
      <alignment horizontal="center" vertical="center" wrapText="1"/>
    </xf>
    <xf numFmtId="0" fontId="47" fillId="6" borderId="4" xfId="0" applyFont="1" applyFill="1" applyBorder="1" applyAlignment="1">
      <alignment horizontal="center" vertical="center" wrapText="1"/>
    </xf>
    <xf numFmtId="0" fontId="47" fillId="3" borderId="4" xfId="0" applyFont="1" applyFill="1" applyBorder="1" applyAlignment="1">
      <alignment horizontal="center" vertical="center" wrapText="1"/>
    </xf>
    <xf numFmtId="1" fontId="35" fillId="0" borderId="49" xfId="2" applyNumberFormat="1" applyFont="1" applyBorder="1" applyAlignment="1">
      <alignment vertical="center"/>
    </xf>
    <xf numFmtId="0" fontId="35" fillId="0" borderId="4" xfId="0" applyFont="1" applyBorder="1" applyAlignment="1">
      <alignment vertical="center"/>
    </xf>
    <xf numFmtId="9" fontId="39" fillId="4" borderId="7" xfId="0" applyNumberFormat="1" applyFont="1" applyFill="1" applyBorder="1" applyAlignment="1">
      <alignment horizontal="center" vertical="top"/>
    </xf>
    <xf numFmtId="0" fontId="37" fillId="4" borderId="7" xfId="0" applyFont="1" applyFill="1" applyBorder="1" applyAlignment="1">
      <alignment horizontal="left" vertical="top" wrapText="1"/>
    </xf>
    <xf numFmtId="0" fontId="36" fillId="0" borderId="46" xfId="0" applyFont="1" applyBorder="1" applyAlignment="1">
      <alignment horizontal="left" vertical="top" wrapText="1"/>
    </xf>
    <xf numFmtId="0" fontId="36" fillId="0" borderId="46" xfId="0" applyFont="1" applyBorder="1" applyAlignment="1">
      <alignment horizontal="center" vertical="top" wrapText="1"/>
    </xf>
    <xf numFmtId="0" fontId="35" fillId="0" borderId="8" xfId="0" applyFont="1" applyBorder="1" applyAlignment="1">
      <alignment horizontal="center" vertical="center"/>
    </xf>
    <xf numFmtId="9" fontId="35" fillId="0" borderId="8" xfId="2" applyFont="1" applyBorder="1" applyAlignment="1">
      <alignment vertical="center"/>
    </xf>
    <xf numFmtId="1" fontId="35" fillId="0" borderId="47" xfId="2" applyNumberFormat="1" applyFont="1" applyBorder="1" applyAlignment="1">
      <alignment vertical="center"/>
    </xf>
    <xf numFmtId="0" fontId="37" fillId="0" borderId="8" xfId="0" applyFont="1" applyBorder="1" applyAlignment="1">
      <alignment vertical="center"/>
    </xf>
    <xf numFmtId="0" fontId="40" fillId="7" borderId="4" xfId="0" applyFont="1" applyFill="1" applyBorder="1" applyAlignment="1">
      <alignment horizontal="center" vertical="center" wrapText="1"/>
    </xf>
    <xf numFmtId="0" fontId="22" fillId="0" borderId="0" xfId="0" applyFont="1" applyAlignment="1">
      <alignment horizontal="center" vertical="center"/>
    </xf>
    <xf numFmtId="0" fontId="0" fillId="0" borderId="0" xfId="0" applyAlignment="1">
      <alignment horizontal="center" vertical="center"/>
    </xf>
    <xf numFmtId="0" fontId="10" fillId="8" borderId="0" xfId="0" applyFont="1" applyFill="1" applyAlignment="1">
      <alignment horizontal="lef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20" fillId="7" borderId="14"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9" fillId="0" borderId="5" xfId="0" applyFont="1" applyBorder="1" applyAlignment="1">
      <alignment horizontal="left" vertical="top" wrapText="1"/>
    </xf>
    <xf numFmtId="0" fontId="9" fillId="0" borderId="11" xfId="0" applyFont="1" applyBorder="1" applyAlignment="1">
      <alignment horizontal="left" vertical="top" wrapText="1"/>
    </xf>
    <xf numFmtId="0" fontId="9" fillId="0" borderId="2"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10" fillId="9" borderId="5" xfId="0" applyFont="1" applyFill="1" applyBorder="1" applyAlignment="1">
      <alignment horizontal="center" vertical="center"/>
    </xf>
    <xf numFmtId="0" fontId="10" fillId="9" borderId="11" xfId="0" applyFont="1" applyFill="1" applyBorder="1" applyAlignment="1">
      <alignment horizontal="center" vertical="center"/>
    </xf>
    <xf numFmtId="0" fontId="10" fillId="9" borderId="9" xfId="0" applyFont="1" applyFill="1" applyBorder="1" applyAlignment="1">
      <alignment horizontal="center" vertical="center"/>
    </xf>
    <xf numFmtId="0" fontId="10" fillId="9" borderId="10" xfId="0" applyFont="1" applyFill="1" applyBorder="1" applyAlignment="1">
      <alignment horizontal="center" vertical="center"/>
    </xf>
    <xf numFmtId="0" fontId="20" fillId="7" borderId="16" xfId="0" applyFont="1" applyFill="1" applyBorder="1" applyAlignment="1">
      <alignment horizontal="center" vertical="top" wrapText="1"/>
    </xf>
    <xf numFmtId="0" fontId="20" fillId="7" borderId="17" xfId="0" applyFont="1" applyFill="1" applyBorder="1" applyAlignment="1">
      <alignment horizontal="center" vertical="top" wrapText="1"/>
    </xf>
    <xf numFmtId="0" fontId="20" fillId="7" borderId="18" xfId="0" applyFont="1" applyFill="1" applyBorder="1" applyAlignment="1">
      <alignment horizontal="center" vertical="top" wrapText="1"/>
    </xf>
    <xf numFmtId="0" fontId="24" fillId="0" borderId="2" xfId="5" applyFont="1" applyAlignment="1">
      <alignment horizontal="left" vertical="top"/>
    </xf>
    <xf numFmtId="0" fontId="25" fillId="12" borderId="27" xfId="5" applyFont="1" applyFill="1" applyBorder="1" applyAlignment="1">
      <alignment horizontal="center"/>
    </xf>
    <xf numFmtId="0" fontId="25" fillId="12" borderId="28" xfId="5" applyFont="1" applyFill="1" applyBorder="1" applyAlignment="1">
      <alignment horizontal="center"/>
    </xf>
    <xf numFmtId="0" fontId="25" fillId="12" borderId="29" xfId="5" applyFont="1" applyFill="1" applyBorder="1" applyAlignment="1">
      <alignment horizontal="center"/>
    </xf>
    <xf numFmtId="0" fontId="25" fillId="12" borderId="38" xfId="5" applyFont="1" applyFill="1" applyBorder="1" applyAlignment="1">
      <alignment horizontal="center"/>
    </xf>
    <xf numFmtId="0" fontId="25" fillId="12" borderId="42" xfId="5" applyFont="1" applyFill="1" applyBorder="1" applyAlignment="1">
      <alignment horizontal="center"/>
    </xf>
    <xf numFmtId="0" fontId="35" fillId="9" borderId="4" xfId="0" applyFont="1" applyFill="1" applyBorder="1" applyAlignment="1">
      <alignment horizontal="center" vertical="center"/>
    </xf>
    <xf numFmtId="0" fontId="37" fillId="0" borderId="52" xfId="0" applyFont="1" applyBorder="1" applyAlignment="1">
      <alignment horizontal="left" vertical="top" wrapText="1"/>
    </xf>
    <xf numFmtId="0" fontId="37" fillId="0" borderId="53" xfId="0" applyFont="1" applyBorder="1" applyAlignment="1">
      <alignment horizontal="left" vertical="top" wrapText="1"/>
    </xf>
    <xf numFmtId="0" fontId="37" fillId="0" borderId="51" xfId="0" applyFont="1" applyBorder="1" applyAlignment="1">
      <alignment horizontal="left" vertical="top" wrapText="1"/>
    </xf>
    <xf numFmtId="0" fontId="37" fillId="0" borderId="50" xfId="0" applyFont="1" applyBorder="1" applyAlignment="1">
      <alignment horizontal="left" vertical="top" wrapText="1"/>
    </xf>
    <xf numFmtId="0" fontId="37" fillId="0" borderId="2" xfId="0" applyFont="1" applyBorder="1" applyAlignment="1">
      <alignment horizontal="left" vertical="center" wrapText="1"/>
    </xf>
    <xf numFmtId="0" fontId="35" fillId="8" borderId="0" xfId="0" applyFont="1" applyFill="1" applyAlignment="1">
      <alignment horizontal="left" vertical="center"/>
    </xf>
    <xf numFmtId="0" fontId="40" fillId="7" borderId="4" xfId="0" applyFont="1" applyFill="1" applyBorder="1" applyAlignment="1">
      <alignment horizontal="center" vertical="center" wrapText="1"/>
    </xf>
    <xf numFmtId="0" fontId="40" fillId="7" borderId="4" xfId="0" applyFont="1" applyFill="1" applyBorder="1" applyAlignment="1">
      <alignment horizontal="center" vertical="top" wrapText="1"/>
    </xf>
    <xf numFmtId="0" fontId="47" fillId="2" borderId="48" xfId="0" applyFont="1" applyFill="1" applyBorder="1" applyAlignment="1">
      <alignment horizontal="center" vertical="center"/>
    </xf>
    <xf numFmtId="0" fontId="47" fillId="2" borderId="10" xfId="0" applyFont="1" applyFill="1" applyBorder="1" applyAlignment="1">
      <alignment horizontal="center" vertical="center"/>
    </xf>
    <xf numFmtId="0" fontId="36" fillId="0" borderId="45" xfId="0" applyFont="1" applyBorder="1" applyAlignment="1">
      <alignment horizontal="left" vertical="top" wrapText="1"/>
    </xf>
    <xf numFmtId="0" fontId="36" fillId="0" borderId="11" xfId="0" applyFont="1" applyBorder="1" applyAlignment="1">
      <alignment horizontal="left" vertical="top" wrapText="1"/>
    </xf>
    <xf numFmtId="0" fontId="25" fillId="0" borderId="24" xfId="7" applyFont="1" applyBorder="1" applyAlignment="1">
      <alignment horizontal="center" vertical="center" wrapText="1"/>
    </xf>
    <xf numFmtId="0" fontId="25" fillId="0" borderId="2" xfId="7" applyFont="1" applyAlignment="1">
      <alignment horizontal="center" vertical="center" wrapText="1"/>
    </xf>
    <xf numFmtId="0" fontId="25" fillId="0" borderId="23" xfId="7" applyFont="1" applyBorder="1" applyAlignment="1">
      <alignment horizontal="center" vertical="center" wrapText="1"/>
    </xf>
    <xf numFmtId="0" fontId="2" fillId="0" borderId="2" xfId="6" applyAlignment="1">
      <alignment horizontal="center" vertical="top"/>
    </xf>
  </cellXfs>
  <cellStyles count="9">
    <cellStyle name="Normal" xfId="0" builtinId="0"/>
    <cellStyle name="Normal 2" xfId="3" xr:uid="{608625EF-B698-48DB-B8DD-CB7520D2B45B}"/>
    <cellStyle name="Normal 2 2" xfId="1" xr:uid="{54E34E41-9360-4EF7-9010-F7BD3C69502D}"/>
    <cellStyle name="Normal 3" xfId="5" xr:uid="{9C508096-BE32-40E4-8D2B-220E1DF37B98}"/>
    <cellStyle name="Normal 4" xfId="6" xr:uid="{5813DDC1-42DD-4398-913B-419C82745CEF}"/>
    <cellStyle name="Normal 5" xfId="7" xr:uid="{7297832D-C258-430A-9A39-53409D9C641A}"/>
    <cellStyle name="Normal 6" xfId="8" xr:uid="{A1764F69-CD8E-441D-89D3-083C81625A9A}"/>
    <cellStyle name="Porcentaje" xfId="2" builtinId="5"/>
    <cellStyle name="Porcentaje 2" xfId="4" xr:uid="{9886756B-53A1-4A8D-936A-24A80A39E6C6}"/>
  </cellStyles>
  <dxfs count="55">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fill>
        <patternFill>
          <bgColor theme="0"/>
        </patternFill>
      </fill>
    </dxf>
    <dxf>
      <fill>
        <patternFill>
          <bgColor theme="0"/>
        </patternFill>
      </fill>
    </dxf>
    <dxf>
      <fill>
        <patternFill patternType="solid">
          <bgColor theme="9" tint="0.39997558519241921"/>
        </patternFill>
      </fill>
    </dxf>
    <dxf>
      <fill>
        <patternFill patternType="solid">
          <bgColor theme="9" tint="0.39997558519241921"/>
        </patternFill>
      </fill>
    </dxf>
    <dxf>
      <fill>
        <patternFill patternType="solid">
          <bgColor theme="9" tint="0.39997558519241921"/>
        </patternFill>
      </fill>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6" formatCode="&quot;₡&quot;#,##0"/>
    </dxf>
    <dxf>
      <numFmt numFmtId="166"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26" Type="http://schemas.openxmlformats.org/officeDocument/2006/relationships/customXml" Target="../customXml/item1.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pivotCacheDefinition" Target="pivotCache/pivotCacheDefinition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3333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0" y="2485571"/>
          <a:ext cx="333375" cy="38100"/>
          <a:chOff x="5179313" y="3780000"/>
          <a:chExt cx="333375" cy="0"/>
        </a:xfrm>
      </xdr:grpSpPr>
      <xdr:cxnSp macro="">
        <xdr:nvCxnSpPr>
          <xdr:cNvPr id="6" name="Shape 6">
            <a:extLst>
              <a:ext uri="{FF2B5EF4-FFF2-40B4-BE49-F238E27FC236}">
                <a16:creationId xmlns:a16="http://schemas.microsoft.com/office/drawing/2014/main" id="{00000000-0008-0000-0000-000006000000}"/>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0</xdr:rowOff>
    </xdr:from>
    <xdr:ext cx="333375" cy="38100"/>
    <xdr:grpSp>
      <xdr:nvGrpSpPr>
        <xdr:cNvPr id="2" name="Shape 2">
          <a:extLst>
            <a:ext uri="{FF2B5EF4-FFF2-40B4-BE49-F238E27FC236}">
              <a16:creationId xmlns:a16="http://schemas.microsoft.com/office/drawing/2014/main" id="{E80B12C9-777D-4E0A-B825-26A57C9904D4}"/>
            </a:ext>
          </a:extLst>
        </xdr:cNvPr>
        <xdr:cNvGrpSpPr/>
      </xdr:nvGrpSpPr>
      <xdr:grpSpPr>
        <a:xfrm>
          <a:off x="0" y="2485571"/>
          <a:ext cx="333375" cy="38100"/>
          <a:chOff x="5179313" y="3780000"/>
          <a:chExt cx="333375" cy="0"/>
        </a:xfrm>
      </xdr:grpSpPr>
      <xdr:cxnSp macro="">
        <xdr:nvCxnSpPr>
          <xdr:cNvPr id="3" name="Shape 6">
            <a:extLst>
              <a:ext uri="{FF2B5EF4-FFF2-40B4-BE49-F238E27FC236}">
                <a16:creationId xmlns:a16="http://schemas.microsoft.com/office/drawing/2014/main" id="{504F0BF5-DF13-4180-A51B-7AD9C2950BC7}"/>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twoCellAnchor editAs="oneCell">
    <xdr:from>
      <xdr:col>17</xdr:col>
      <xdr:colOff>0</xdr:colOff>
      <xdr:row>13</xdr:row>
      <xdr:rowOff>0</xdr:rowOff>
    </xdr:from>
    <xdr:to>
      <xdr:col>17</xdr:col>
      <xdr:colOff>304800</xdr:colOff>
      <xdr:row>13</xdr:row>
      <xdr:rowOff>304800</xdr:rowOff>
    </xdr:to>
    <xdr:sp macro="" textlink="">
      <xdr:nvSpPr>
        <xdr:cNvPr id="2049" name="avatar">
          <a:extLst>
            <a:ext uri="{FF2B5EF4-FFF2-40B4-BE49-F238E27FC236}">
              <a16:creationId xmlns:a16="http://schemas.microsoft.com/office/drawing/2014/main" id="{28674875-37D9-420E-9ACF-1B9758986C09}"/>
            </a:ext>
          </a:extLst>
        </xdr:cNvPr>
        <xdr:cNvSpPr>
          <a:spLocks noChangeAspect="1" noChangeArrowheads="1"/>
        </xdr:cNvSpPr>
      </xdr:nvSpPr>
      <xdr:spPr bwMode="auto">
        <a:xfrm>
          <a:off x="23307675" y="673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7</xdr:row>
      <xdr:rowOff>0</xdr:rowOff>
    </xdr:from>
    <xdr:ext cx="333375" cy="38100"/>
    <xdr:grpSp>
      <xdr:nvGrpSpPr>
        <xdr:cNvPr id="2" name="Shape 2">
          <a:extLst>
            <a:ext uri="{FF2B5EF4-FFF2-40B4-BE49-F238E27FC236}">
              <a16:creationId xmlns:a16="http://schemas.microsoft.com/office/drawing/2014/main" id="{AD90029A-563D-4C2C-B70A-23B8B443BCAC}"/>
            </a:ext>
          </a:extLst>
        </xdr:cNvPr>
        <xdr:cNvGrpSpPr/>
      </xdr:nvGrpSpPr>
      <xdr:grpSpPr>
        <a:xfrm>
          <a:off x="242455" y="3290455"/>
          <a:ext cx="333375" cy="38100"/>
          <a:chOff x="5179313" y="3780000"/>
          <a:chExt cx="333375" cy="0"/>
        </a:xfrm>
      </xdr:grpSpPr>
      <xdr:cxnSp macro="">
        <xdr:nvCxnSpPr>
          <xdr:cNvPr id="3" name="Shape 6">
            <a:extLst>
              <a:ext uri="{FF2B5EF4-FFF2-40B4-BE49-F238E27FC236}">
                <a16:creationId xmlns:a16="http://schemas.microsoft.com/office/drawing/2014/main" id="{13E5A972-7EA6-4986-ADBD-06AD023153D4}"/>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twoCellAnchor editAs="oneCell">
    <xdr:from>
      <xdr:col>17</xdr:col>
      <xdr:colOff>0</xdr:colOff>
      <xdr:row>13</xdr:row>
      <xdr:rowOff>0</xdr:rowOff>
    </xdr:from>
    <xdr:to>
      <xdr:col>17</xdr:col>
      <xdr:colOff>304800</xdr:colOff>
      <xdr:row>13</xdr:row>
      <xdr:rowOff>304800</xdr:rowOff>
    </xdr:to>
    <xdr:sp macro="" textlink="">
      <xdr:nvSpPr>
        <xdr:cNvPr id="4" name="avatar">
          <a:extLst>
            <a:ext uri="{FF2B5EF4-FFF2-40B4-BE49-F238E27FC236}">
              <a16:creationId xmlns:a16="http://schemas.microsoft.com/office/drawing/2014/main" id="{DBCE7978-6E15-41B7-9637-CBC43B038CB9}"/>
            </a:ext>
          </a:extLst>
        </xdr:cNvPr>
        <xdr:cNvSpPr>
          <a:spLocks noChangeAspect="1" noChangeArrowheads="1"/>
        </xdr:cNvSpPr>
      </xdr:nvSpPr>
      <xdr:spPr bwMode="auto">
        <a:xfrm>
          <a:off x="23307675" y="673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rinamu.sharepoint.com/Users/rbonilla/Documents/2017/Plan%20presupuesto%202018/POI%202018%20PROGRAMA%20T&#201;CNICO/CJ-1%20Condici&#243;n%20Jur&#237;d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rinamu.sharepoint.com/Users/Marco/AppData/Roaming/Microsoft/Excel/Anexo%203%20HERRAMIENTA_SEVRI_TI-PLAN%20DE%20ACCION%20(version%2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rinamu.sharepoint.com/UPI/Documentos%20PI/UPI%202019/INFORMES%20%202019/INFORME%20IV%20TRIMESTRE%202019/CONSOLIDADO%20IV%20TRIMESTRE%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rinamu.sharepoint.com/Users/rbonilla/Documents/2016/POI%202017/POI%202017%20AREAS%20T&#201;CNICAS/Copia%20de%20AV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tasoftsa.sharepoint.com/Users/randall.montes/Downloads/EJEMPLO-%20PROCESO%20DE%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atasoftsa.sharepoint.com/Mi%20unidad/0-Proyectos%202018/Riesgos%20Aprobaci&#243;n%20de%20C&#225;nones/nueva%20matriz%20riesgos%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rinamu.sharepoint.com/Users/Zbarboza/AppData/Local/Microsoft/Windows/INetCache/Content.Outlook/6D0Y91QR/MATRIZ%20INAMU%20POI%202018%20UIN%2011%20DE%20AGOS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I 2018"/>
      <sheetName val="Hoja1"/>
      <sheetName val="Hoja2"/>
      <sheetName val="CATÁLOGO AL 8 DE JUNIO 16"/>
      <sheetName val="Hoja4"/>
    </sheetNames>
    <sheetDataSet>
      <sheetData sheetId="0">
        <row r="2">
          <cell r="D2" t="str">
            <v>_1.1  No. de mujeres que reciben asistencia técnica (asesorías, capacitación y acompañamiento) en materia de emprendedurismo y empresariedad durante el cuatrienio  (PRODUCTO)</v>
          </cell>
        </row>
        <row r="76">
          <cell r="L76" t="str">
            <v xml:space="preserve">_1.1  </v>
          </cell>
          <cell r="M76" t="str">
            <v>DHIS_15</v>
          </cell>
        </row>
        <row r="77">
          <cell r="L77" t="str">
            <v xml:space="preserve">_1.2  </v>
          </cell>
          <cell r="M77" t="str">
            <v>DHIS_15</v>
          </cell>
        </row>
        <row r="78">
          <cell r="L78" t="str">
            <v xml:space="preserve">_1.3  </v>
          </cell>
          <cell r="M78" t="str">
            <v>DHIS_15</v>
          </cell>
        </row>
        <row r="79">
          <cell r="L79" t="str">
            <v xml:space="preserve">_1.4  </v>
          </cell>
          <cell r="M79" t="str">
            <v>DHIS_15</v>
          </cell>
        </row>
        <row r="80">
          <cell r="L80" t="str">
            <v xml:space="preserve">_10.1 </v>
          </cell>
          <cell r="M80" t="str">
            <v>DHIS_12A</v>
          </cell>
        </row>
        <row r="81">
          <cell r="L81" t="str">
            <v xml:space="preserve">_11.1 </v>
          </cell>
          <cell r="M81" t="str">
            <v>DHIS_12A</v>
          </cell>
        </row>
        <row r="82">
          <cell r="L82" t="str">
            <v xml:space="preserve">_12.1 </v>
          </cell>
          <cell r="M82" t="str">
            <v>DHIS_12A</v>
          </cell>
        </row>
        <row r="83">
          <cell r="L83" t="str">
            <v xml:space="preserve">_12.2 </v>
          </cell>
          <cell r="M83" t="str">
            <v>DHIS_12A</v>
          </cell>
        </row>
        <row r="84">
          <cell r="L84" t="str">
            <v xml:space="preserve">_12.3 </v>
          </cell>
          <cell r="M84" t="str">
            <v>DHIS_12A</v>
          </cell>
        </row>
        <row r="85">
          <cell r="L85" t="str">
            <v xml:space="preserve">_13.1 </v>
          </cell>
          <cell r="M85" t="str">
            <v>DHIS_12A</v>
          </cell>
        </row>
        <row r="86">
          <cell r="L86" t="str">
            <v xml:space="preserve">_14.1 </v>
          </cell>
          <cell r="M86" t="str">
            <v>DHIS_12A</v>
          </cell>
        </row>
        <row r="87">
          <cell r="L87" t="str">
            <v xml:space="preserve">_14.2 </v>
          </cell>
          <cell r="M87" t="str">
            <v>DHIS_12A</v>
          </cell>
        </row>
        <row r="88">
          <cell r="L88" t="str">
            <v xml:space="preserve">_15.1 </v>
          </cell>
          <cell r="M88" t="str">
            <v>DHIS_12A</v>
          </cell>
        </row>
        <row r="89">
          <cell r="L89" t="str">
            <v xml:space="preserve">_2.1  </v>
          </cell>
          <cell r="M89" t="str">
            <v>DHIS_12A</v>
          </cell>
        </row>
        <row r="90">
          <cell r="L90" t="str">
            <v xml:space="preserve">_2.2  </v>
          </cell>
          <cell r="M90" t="str">
            <v>DHIS_12A</v>
          </cell>
        </row>
        <row r="91">
          <cell r="L91" t="str">
            <v xml:space="preserve">_3.1  </v>
          </cell>
          <cell r="M91" t="str">
            <v>DHIS_12A</v>
          </cell>
        </row>
        <row r="92">
          <cell r="L92" t="str">
            <v xml:space="preserve">_3.2  </v>
          </cell>
          <cell r="M92" t="str">
            <v>DHIS_12A</v>
          </cell>
        </row>
        <row r="93">
          <cell r="L93" t="str">
            <v xml:space="preserve">_3.3  </v>
          </cell>
          <cell r="M93" t="str">
            <v>DHIS_12A</v>
          </cell>
        </row>
        <row r="94">
          <cell r="L94" t="str">
            <v xml:space="preserve">_4.1  </v>
          </cell>
          <cell r="M94" t="str">
            <v>DHIS_12A</v>
          </cell>
        </row>
        <row r="95">
          <cell r="L95" t="str">
            <v xml:space="preserve">_4.2  </v>
          </cell>
          <cell r="M95" t="str">
            <v>DHIS_12A</v>
          </cell>
        </row>
        <row r="96">
          <cell r="L96" t="str">
            <v xml:space="preserve">_5.1  </v>
          </cell>
          <cell r="M96" t="str">
            <v>DHIS_2.8</v>
          </cell>
        </row>
        <row r="97">
          <cell r="L97" t="str">
            <v xml:space="preserve">_6.1  </v>
          </cell>
          <cell r="M97" t="str">
            <v>DHIS_12B</v>
          </cell>
        </row>
        <row r="98">
          <cell r="L98" t="str">
            <v xml:space="preserve">_6.2  </v>
          </cell>
          <cell r="M98" t="str">
            <v>SCJP_1.2</v>
          </cell>
        </row>
        <row r="99">
          <cell r="L99" t="str">
            <v xml:space="preserve">_6.3  </v>
          </cell>
          <cell r="M99" t="str">
            <v>SCJP_1.1</v>
          </cell>
        </row>
        <row r="100">
          <cell r="L100" t="str">
            <v>_6.4.1</v>
          </cell>
          <cell r="M100" t="str">
            <v>SCJP_1.1</v>
          </cell>
        </row>
        <row r="101">
          <cell r="L101" t="str">
            <v>_6.4.2</v>
          </cell>
          <cell r="M101" t="str">
            <v>SCJP_1.1</v>
          </cell>
        </row>
        <row r="102">
          <cell r="L102" t="str">
            <v>_6.4.3</v>
          </cell>
          <cell r="M102" t="str">
            <v>SCJP_1.1</v>
          </cell>
        </row>
        <row r="103">
          <cell r="L103" t="str">
            <v xml:space="preserve">_6.5  </v>
          </cell>
          <cell r="M103" t="str">
            <v>SCJP_1.2</v>
          </cell>
        </row>
        <row r="104">
          <cell r="L104" t="str">
            <v>_7.1.1</v>
          </cell>
          <cell r="M104" t="str">
            <v>DHIS_12A</v>
          </cell>
        </row>
        <row r="105">
          <cell r="L105" t="str">
            <v>_7.1.2</v>
          </cell>
          <cell r="M105" t="str">
            <v>DHIS_12B</v>
          </cell>
        </row>
        <row r="106">
          <cell r="L106" t="str">
            <v xml:space="preserve">_7.2  </v>
          </cell>
          <cell r="M106" t="str">
            <v>DHIS_12A</v>
          </cell>
        </row>
        <row r="107">
          <cell r="L107" t="str">
            <v xml:space="preserve">_7.3  </v>
          </cell>
          <cell r="M107" t="str">
            <v>DHIS_12A</v>
          </cell>
        </row>
        <row r="108">
          <cell r="L108" t="str">
            <v xml:space="preserve">_8.1  </v>
          </cell>
          <cell r="M108" t="str">
            <v>DHIS_12A</v>
          </cell>
        </row>
        <row r="109">
          <cell r="L109" t="str">
            <v xml:space="preserve">_8.2  </v>
          </cell>
          <cell r="M109" t="str">
            <v>DHIS_12A</v>
          </cell>
        </row>
        <row r="110">
          <cell r="L110" t="str">
            <v xml:space="preserve">_9.1  </v>
          </cell>
          <cell r="M110" t="str">
            <v>DHIS_12A</v>
          </cell>
        </row>
        <row r="111">
          <cell r="L111" t="str">
            <v xml:space="preserve">_9.2  </v>
          </cell>
          <cell r="M111" t="str">
            <v>DHIS_12A</v>
          </cell>
        </row>
      </sheetData>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azas"/>
      <sheetName val="Resultados FRAP"/>
      <sheetName val="Vulnerabilidades"/>
      <sheetName val="Data"/>
      <sheetName val="SEVRI"/>
    </sheetNames>
    <sheetDataSet>
      <sheetData sheetId="0"/>
      <sheetData sheetId="1">
        <row r="6">
          <cell r="A6" t="str">
            <v>Categoría Evaluada</v>
          </cell>
        </row>
      </sheetData>
      <sheetData sheetId="2"/>
      <sheetData sheetId="3">
        <row r="5">
          <cell r="B5" t="str">
            <v>Patrimoniales</v>
          </cell>
          <cell r="C5" t="str">
            <v>Interna</v>
          </cell>
          <cell r="E5" t="str">
            <v>Alta</v>
          </cell>
          <cell r="G5" t="str">
            <v>Ambiente de control</v>
          </cell>
        </row>
        <row r="6">
          <cell r="B6" t="str">
            <v>Información</v>
          </cell>
          <cell r="C6" t="str">
            <v>Externa</v>
          </cell>
          <cell r="E6" t="str">
            <v>Media</v>
          </cell>
          <cell r="G6" t="str">
            <v>Valoración del riesgo</v>
          </cell>
        </row>
        <row r="7">
          <cell r="B7" t="str">
            <v>Operacionales</v>
          </cell>
          <cell r="E7" t="str">
            <v>Baja</v>
          </cell>
          <cell r="G7" t="str">
            <v>Actividades de control</v>
          </cell>
        </row>
        <row r="8">
          <cell r="B8" t="str">
            <v>Cumplimiento</v>
          </cell>
          <cell r="G8" t="str">
            <v>Sistemas de información</v>
          </cell>
        </row>
        <row r="9">
          <cell r="G9" t="str">
            <v>Seguimiento</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INFORME POI 2019"/>
      <sheetName val="Hoja4"/>
      <sheetName val="FODESAF"/>
      <sheetName val="INFORME NARRATIVO"/>
      <sheetName val="PAM IV Trim 19"/>
      <sheetName val="Auditoría Externa"/>
      <sheetName val="LISTAS DE PARTICIPACIÓN"/>
      <sheetName val="Data"/>
      <sheetName val="Resultados FRAP"/>
    </sheetNames>
    <sheetDataSet>
      <sheetData sheetId="0"/>
      <sheetData sheetId="1"/>
      <sheetData sheetId="2">
        <row r="4">
          <cell r="B4" t="str">
            <v>CJ_1</v>
          </cell>
          <cell r="C4" t="str">
            <v>Condición Jurídica y derechos Humanos de las Mujeres</v>
          </cell>
        </row>
        <row r="5">
          <cell r="B5" t="str">
            <v>DR_2</v>
          </cell>
          <cell r="C5" t="str">
            <v>Unidad Regional Brunca</v>
          </cell>
        </row>
        <row r="6">
          <cell r="B6" t="str">
            <v>DR_3</v>
          </cell>
          <cell r="C6" t="str">
            <v>Unidad Regional Chorotega</v>
          </cell>
        </row>
        <row r="7">
          <cell r="B7" t="str">
            <v>DR_4</v>
          </cell>
          <cell r="C7" t="str">
            <v>Unidad Regional Huetar Caribe</v>
          </cell>
        </row>
        <row r="8">
          <cell r="B8" t="str">
            <v>DR_5</v>
          </cell>
          <cell r="C8" t="str">
            <v>Unidad Regional Pacífico Central</v>
          </cell>
        </row>
        <row r="9">
          <cell r="B9" t="str">
            <v>DR_6</v>
          </cell>
          <cell r="C9" t="str">
            <v>Unidad Regional Central subsede Oriente</v>
          </cell>
        </row>
        <row r="10">
          <cell r="B10" t="str">
            <v>DR_7</v>
          </cell>
          <cell r="C10" t="str">
            <v>Unidad Regional Huetar Norte</v>
          </cell>
        </row>
        <row r="11">
          <cell r="B11" t="str">
            <v>DR_8</v>
          </cell>
          <cell r="C11" t="str">
            <v>Unidad Regional Central subsede Occidente</v>
          </cell>
        </row>
        <row r="12">
          <cell r="B12" t="str">
            <v>DR_9</v>
          </cell>
          <cell r="C12" t="str">
            <v>Fomujeres</v>
          </cell>
        </row>
        <row r="13">
          <cell r="B13" t="str">
            <v>EI_1</v>
          </cell>
          <cell r="C13" t="str">
            <v>Unidad de Documentación</v>
          </cell>
        </row>
        <row r="14">
          <cell r="B14" t="str">
            <v>GP_1</v>
          </cell>
          <cell r="C14" t="str">
            <v>Gestión Políticas Públicas</v>
          </cell>
        </row>
        <row r="15">
          <cell r="B15" t="str">
            <v>VI_1</v>
          </cell>
          <cell r="C15" t="str">
            <v>Violencia de Género - Coordinación</v>
          </cell>
        </row>
        <row r="16">
          <cell r="B16" t="str">
            <v>VI_2</v>
          </cell>
          <cell r="C16" t="str">
            <v>Delegación de la Mujer</v>
          </cell>
        </row>
        <row r="17">
          <cell r="B17" t="str">
            <v>VI_3</v>
          </cell>
          <cell r="C17" t="str">
            <v>CEAAM _ Área Metropolitana</v>
          </cell>
        </row>
        <row r="18">
          <cell r="B18" t="str">
            <v>VI_4</v>
          </cell>
          <cell r="C18" t="str">
            <v>CEAAM _ Huetar Caribe</v>
          </cell>
        </row>
        <row r="19">
          <cell r="B19" t="str">
            <v>VI_5</v>
          </cell>
          <cell r="C19" t="str">
            <v>CEAAM _ Occidente</v>
          </cell>
        </row>
        <row r="20">
          <cell r="B20" t="str">
            <v>CA_1</v>
          </cell>
          <cell r="C20" t="str">
            <v>Ciudadania Activa Liderazgo y Gestión Local</v>
          </cell>
        </row>
        <row r="21">
          <cell r="B21" t="str">
            <v>CI_1</v>
          </cell>
          <cell r="C21" t="str">
            <v>Construcción de Identidades y Proyectos de Vida</v>
          </cell>
        </row>
        <row r="22">
          <cell r="B22" t="str">
            <v>CJ_1</v>
          </cell>
          <cell r="C22" t="str">
            <v>Condición Jurídica y derechos Humanos de las Mujeres</v>
          </cell>
        </row>
        <row r="23">
          <cell r="B23" t="str">
            <v>DR_2</v>
          </cell>
          <cell r="C23" t="str">
            <v>Unidad Regional Brunca</v>
          </cell>
        </row>
        <row r="24">
          <cell r="B24" t="str">
            <v>DR_3</v>
          </cell>
          <cell r="C24" t="str">
            <v>Unidad Regional Chorotega</v>
          </cell>
        </row>
        <row r="25">
          <cell r="B25" t="str">
            <v>DR_4</v>
          </cell>
          <cell r="C25" t="str">
            <v>Unidad Regional Huetar Caribe</v>
          </cell>
        </row>
        <row r="26">
          <cell r="B26" t="str">
            <v>DR_5</v>
          </cell>
          <cell r="C26" t="str">
            <v>Unidad Regional Pacífico Central</v>
          </cell>
        </row>
        <row r="27">
          <cell r="B27" t="str">
            <v>DR_6</v>
          </cell>
          <cell r="C27" t="str">
            <v>Unidad Regional Central subsede Oriente</v>
          </cell>
        </row>
        <row r="28">
          <cell r="B28" t="str">
            <v>DR_7</v>
          </cell>
          <cell r="C28" t="str">
            <v>Unidad Regional Huetar Norte</v>
          </cell>
        </row>
        <row r="29">
          <cell r="B29" t="str">
            <v>DR_8</v>
          </cell>
          <cell r="C29" t="str">
            <v>Unidad Regional Central subsede Occidente</v>
          </cell>
        </row>
        <row r="30">
          <cell r="B30" t="str">
            <v>EI_1</v>
          </cell>
          <cell r="C30" t="str">
            <v>Unidad de Documentación</v>
          </cell>
        </row>
        <row r="31">
          <cell r="B31" t="str">
            <v>EI_2</v>
          </cell>
          <cell r="C31" t="str">
            <v>Unidad Investigación</v>
          </cell>
        </row>
        <row r="32">
          <cell r="B32" t="str">
            <v>GP_1</v>
          </cell>
          <cell r="C32" t="str">
            <v>Gestión Políticas Públicas</v>
          </cell>
        </row>
        <row r="33">
          <cell r="B33" t="str">
            <v>VI_1</v>
          </cell>
          <cell r="C33" t="str">
            <v>Violencia de Género - Coordinación</v>
          </cell>
        </row>
        <row r="34">
          <cell r="B34" t="str">
            <v>VI_2</v>
          </cell>
          <cell r="C34" t="str">
            <v>Delegación de la Mujer</v>
          </cell>
        </row>
        <row r="35">
          <cell r="B35" t="str">
            <v>CA_1</v>
          </cell>
          <cell r="C35" t="str">
            <v>Ciudadania Activa Liderazgo y Gestión Local</v>
          </cell>
        </row>
        <row r="36">
          <cell r="B36" t="str">
            <v>CI_1</v>
          </cell>
          <cell r="C36" t="str">
            <v>Construcción de Identidades y Proyectos de Vida</v>
          </cell>
        </row>
        <row r="37">
          <cell r="B37" t="str">
            <v>DR_1</v>
          </cell>
          <cell r="C37" t="str">
            <v>Desarrollo Reg. _ Coordinación</v>
          </cell>
        </row>
        <row r="38">
          <cell r="B38" t="str">
            <v>DR_2</v>
          </cell>
          <cell r="C38" t="str">
            <v>Unidad Regional Brunca</v>
          </cell>
        </row>
        <row r="39">
          <cell r="B39" t="str">
            <v>DR_3</v>
          </cell>
          <cell r="C39" t="str">
            <v>Unidad Regional Chorotega</v>
          </cell>
        </row>
        <row r="40">
          <cell r="B40" t="str">
            <v>DR_4</v>
          </cell>
          <cell r="C40" t="str">
            <v>Unidad Regional Huetar Caribe</v>
          </cell>
        </row>
        <row r="41">
          <cell r="B41" t="str">
            <v>DR_5</v>
          </cell>
          <cell r="C41" t="str">
            <v>Unidad Regional Pacífico Central</v>
          </cell>
        </row>
        <row r="42">
          <cell r="B42" t="str">
            <v>DR_6</v>
          </cell>
          <cell r="C42" t="str">
            <v>Unidad Regional Central subsede Oriente</v>
          </cell>
        </row>
        <row r="43">
          <cell r="B43" t="str">
            <v>DR_7</v>
          </cell>
          <cell r="C43" t="str">
            <v>Unidad Regional Huetar Norte</v>
          </cell>
        </row>
        <row r="44">
          <cell r="B44" t="str">
            <v>DR_8</v>
          </cell>
          <cell r="C44" t="str">
            <v>Unidad Regional Central subsede Occidente</v>
          </cell>
        </row>
        <row r="45">
          <cell r="B45" t="str">
            <v>EI_1</v>
          </cell>
          <cell r="C45" t="str">
            <v>Unidad de Documentación</v>
          </cell>
        </row>
        <row r="46">
          <cell r="B46" t="str">
            <v>GP_1</v>
          </cell>
          <cell r="C46" t="str">
            <v>Gestión Políticas Públicas</v>
          </cell>
        </row>
        <row r="47">
          <cell r="B47" t="str">
            <v>PE_7</v>
          </cell>
          <cell r="C47" t="str">
            <v>Unidad de Prensa</v>
          </cell>
        </row>
        <row r="48">
          <cell r="B48" t="str">
            <v>VI_1</v>
          </cell>
          <cell r="C48" t="str">
            <v>Violencia de Género - Coordinación</v>
          </cell>
        </row>
        <row r="49">
          <cell r="B49" t="str">
            <v>VI_2</v>
          </cell>
          <cell r="C49" t="str">
            <v>Delegación de la Mujer</v>
          </cell>
        </row>
        <row r="50">
          <cell r="B50" t="str">
            <v>CI_1</v>
          </cell>
          <cell r="C50" t="str">
            <v>Construcción de Identidades y Proyectos de Vida</v>
          </cell>
        </row>
        <row r="51">
          <cell r="B51" t="str">
            <v>CJ_1</v>
          </cell>
          <cell r="C51" t="str">
            <v>Condición Jurídica y derechos Humanos de las Mujeres</v>
          </cell>
        </row>
        <row r="52">
          <cell r="B52" t="str">
            <v>DR_2</v>
          </cell>
          <cell r="C52" t="str">
            <v>Unidad Regional Brunca</v>
          </cell>
        </row>
        <row r="53">
          <cell r="B53" t="str">
            <v>DR_4</v>
          </cell>
          <cell r="C53" t="str">
            <v>Unidad Regional Huetar Caribe</v>
          </cell>
        </row>
        <row r="54">
          <cell r="B54" t="str">
            <v>DR_5</v>
          </cell>
          <cell r="C54" t="str">
            <v>Unidad Regional Pacífico Central</v>
          </cell>
        </row>
        <row r="55">
          <cell r="B55" t="str">
            <v>DR_6</v>
          </cell>
          <cell r="C55" t="str">
            <v>Unidad Regional Central subsede Oriente</v>
          </cell>
        </row>
        <row r="56">
          <cell r="B56" t="str">
            <v>DR_7</v>
          </cell>
          <cell r="C56" t="str">
            <v>Unidad Regional Huetar Norte</v>
          </cell>
        </row>
        <row r="57">
          <cell r="B57" t="str">
            <v>DR_8</v>
          </cell>
          <cell r="C57" t="str">
            <v>Unidad Regional Central subsede Occidente</v>
          </cell>
        </row>
        <row r="58">
          <cell r="B58" t="str">
            <v>EI_2</v>
          </cell>
          <cell r="C58" t="str">
            <v>Unidad Investigación</v>
          </cell>
        </row>
        <row r="59">
          <cell r="B59" t="str">
            <v>GP_1</v>
          </cell>
          <cell r="C59" t="str">
            <v>Gestión Políticas Públicas</v>
          </cell>
        </row>
        <row r="60">
          <cell r="B60" t="str">
            <v>PE_7</v>
          </cell>
          <cell r="C60" t="str">
            <v>Unidad de Prensa</v>
          </cell>
        </row>
        <row r="61">
          <cell r="B61" t="str">
            <v>CI_1</v>
          </cell>
          <cell r="C61" t="str">
            <v>Construcción de Identidades y Proyectos de Vida</v>
          </cell>
        </row>
        <row r="62">
          <cell r="B62" t="str">
            <v>CJ_1</v>
          </cell>
          <cell r="C62" t="str">
            <v>Condición Jurídica y derechos Humanos de las Mujeres</v>
          </cell>
        </row>
        <row r="63">
          <cell r="B63" t="str">
            <v>DR_2</v>
          </cell>
          <cell r="C63" t="str">
            <v>Unidad Regional Brunca</v>
          </cell>
        </row>
        <row r="64">
          <cell r="B64" t="str">
            <v>DR_3</v>
          </cell>
          <cell r="C64" t="str">
            <v>Unidad Regional Chorotega</v>
          </cell>
        </row>
        <row r="65">
          <cell r="B65" t="str">
            <v>DR_4</v>
          </cell>
          <cell r="C65" t="str">
            <v>Unidad Regional Huetar Caribe</v>
          </cell>
        </row>
        <row r="66">
          <cell r="B66" t="str">
            <v>DR_5</v>
          </cell>
          <cell r="C66" t="str">
            <v>Unidad Regional Pacífico Central</v>
          </cell>
        </row>
        <row r="67">
          <cell r="B67" t="str">
            <v>DR_6</v>
          </cell>
          <cell r="C67" t="str">
            <v>Unidad Regional Central subsede Oriente</v>
          </cell>
        </row>
        <row r="68">
          <cell r="B68" t="str">
            <v>DR_7</v>
          </cell>
          <cell r="C68" t="str">
            <v>Unidad Regional Huetar Norte</v>
          </cell>
        </row>
        <row r="69">
          <cell r="B69" t="str">
            <v>DR_8</v>
          </cell>
          <cell r="C69" t="str">
            <v>Unidad Regional Central subsede Occidente</v>
          </cell>
        </row>
        <row r="70">
          <cell r="B70" t="str">
            <v>DR_9</v>
          </cell>
          <cell r="C70" t="str">
            <v>Fomujeres</v>
          </cell>
        </row>
        <row r="71">
          <cell r="B71" t="str">
            <v>EI_1</v>
          </cell>
          <cell r="C71" t="str">
            <v>Unidad de Documentación</v>
          </cell>
        </row>
        <row r="72">
          <cell r="B72" t="str">
            <v>EI_2</v>
          </cell>
          <cell r="C72" t="str">
            <v>Unidad Investigación</v>
          </cell>
        </row>
        <row r="73">
          <cell r="B73" t="str">
            <v>GP_1</v>
          </cell>
          <cell r="C73" t="str">
            <v>Gestión Políticas Públicas</v>
          </cell>
        </row>
        <row r="74">
          <cell r="B74" t="str">
            <v>VI_1</v>
          </cell>
          <cell r="C74" t="str">
            <v>Violencia de Género - Coordinación</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 2017"/>
      <sheetName val="Hoja2"/>
      <sheetName val="DATOS"/>
      <sheetName val="CATÁLOGO AL 8 DE JUNIO 16"/>
      <sheetName val="Hoja4"/>
    </sheetNames>
    <sheetDataSet>
      <sheetData sheetId="0"/>
      <sheetData sheetId="1"/>
      <sheetData sheetId="2">
        <row r="2">
          <cell r="A2" t="str">
            <v>Objetivo_1</v>
          </cell>
          <cell r="D2" t="str">
            <v>_1.1  No. de mujeres que reciben asistencia técnica (asesorías, capacitación y acompañamiento) en materia de emprendedurismo y empresariedad durante el cuatrienio  (PRODUCTO)</v>
          </cell>
          <cell r="E2" t="str">
            <v>1.1) 
2000</v>
          </cell>
          <cell r="F2" t="str">
            <v>312
(2014)</v>
          </cell>
          <cell r="G2" t="str">
            <v>Las mujeres no avanzan en sus procesos de autonomía económica y la igualdad de género se retrasa, crece el desempleo femenino</v>
          </cell>
          <cell r="M2" t="str">
            <v xml:space="preserve">Programa  empresariedad de las mujeres. </v>
          </cell>
          <cell r="N2" t="str">
            <v xml:space="preserve">Brindar capacitación, asesoría y seguimiento a mujeres en emprendedurismo y empresariedad con enfoque de género,  en todas las regiones del país </v>
          </cell>
          <cell r="S2" t="str">
            <v xml:space="preserve">Programa  empresariedad de las mujeres. </v>
          </cell>
          <cell r="T2" t="str">
            <v>P_1</v>
          </cell>
          <cell r="V2" t="str">
            <v xml:space="preserve">Programa  empresariedad de las mujeres. </v>
          </cell>
          <cell r="W2" t="str">
            <v>CM</v>
          </cell>
          <cell r="Y2" t="str">
            <v>AP</v>
          </cell>
          <cell r="Z2" t="str">
            <v>Atención y promoción de los derechos de las mujeres</v>
          </cell>
        </row>
        <row r="3">
          <cell r="D3" t="str">
            <v>_1.2  Cantidad anual de mujeres que reciben capital semilla y seguimiento a la liquidación mediante el FOMUJER.</v>
          </cell>
          <cell r="E3" t="str">
            <v>1.2) 
1000</v>
          </cell>
          <cell r="F3">
            <v>1000</v>
          </cell>
          <cell r="G3" t="str">
            <v>Que las mujeres no pueden acceder a los recursos financieros y de capacitación.</v>
          </cell>
          <cell r="M3" t="str">
            <v xml:space="preserve">Proyecto ϵMPRENDE </v>
          </cell>
          <cell r="N3" t="str">
            <v>Contribuir a una mayor independencia económica de la mujer en áreas rurales y urbano-marginales, que se encuentra en situación de vulnerabilidad económica y tienen potencial empresarial.</v>
          </cell>
          <cell r="S3" t="str">
            <v xml:space="preserve">Proyecto ϵMPRENDE </v>
          </cell>
          <cell r="T3" t="str">
            <v>P1_2</v>
          </cell>
          <cell r="V3" t="str">
            <v xml:space="preserve">Proyecto ϵMPRENDE </v>
          </cell>
          <cell r="W3" t="str">
            <v>CM</v>
          </cell>
          <cell r="Y3" t="str">
            <v>AT</v>
          </cell>
          <cell r="Z3" t="str">
            <v>Asistencia Técnica a Funcionariado público</v>
          </cell>
        </row>
        <row r="4">
          <cell r="D4" t="str">
            <v>_1.3  Cantidad de empresas públicas y privadas  ejecutando alguna de las fases del SIGIEG: Implementación, certificadas o premiadas con el Sello de Equidad de Género (PRODUCTO)</v>
          </cell>
          <cell r="E4" t="str">
            <v>1.3) 
65 empresas en el cuatrienio
(17 empresas por año en cualquiera de las fases)</v>
          </cell>
          <cell r="F4" t="str">
            <v>15 
(LB2014)</v>
          </cell>
          <cell r="G4" t="str">
            <v>Las mujeres no se emplean ni constituyen una prioridad en el sector privado para optar por una mayor igualdad</v>
          </cell>
          <cell r="M4" t="str">
            <v>Programa   FOMUJERES / Empresariedad</v>
          </cell>
          <cell r="N4" t="str">
            <v xml:space="preserve">Brindar capital semilla para el desarrollo de emprendimientos de las mujeres. </v>
          </cell>
          <cell r="S4" t="str">
            <v xml:space="preserve">Programa  Género y salud sexual y reproductiva 
sub proceso: capacitación a mujeres  </v>
          </cell>
          <cell r="T4" t="str">
            <v>P_10</v>
          </cell>
          <cell r="V4" t="str">
            <v xml:space="preserve">Programa  Género y salud sexual y reproductiva 
sub proceso: capacitación a mujeres  </v>
          </cell>
          <cell r="W4" t="str">
            <v>CM</v>
          </cell>
          <cell r="Y4" t="str">
            <v>CM</v>
          </cell>
          <cell r="Z4" t="str">
            <v>Capacitación a mujeres en su diversidad</v>
          </cell>
        </row>
        <row r="5">
          <cell r="D5" t="str">
            <v>_1.4  Cantidad anual de mujeres capacitadas en formación humana  según región</v>
          </cell>
          <cell r="E5" t="str">
            <v>1.4) 
16500
1620 (2015)
5000 (2016)
5000 (2017)
4880 (2018)</v>
          </cell>
          <cell r="F5" t="str">
            <v>1620
(400 referidas a FOMUJER)</v>
          </cell>
          <cell r="G5" t="str">
            <v>Las mujeres en condiciones de pobreza no son fortalecidas con formación humana ni logran concretar sus planes de vidas en el nivel productivo.</v>
          </cell>
          <cell r="M5" t="str">
            <v xml:space="preserve">Programa  empleabilidad y valoración del trabajo no remunerado </v>
          </cell>
          <cell r="N5" t="str">
            <v>Incentivar  la mejora en la calidad del empleo de las mujeres en el sector privado empresarial, por medio de Sistemas de gestión de igualdad y equidad de género.</v>
          </cell>
          <cell r="S5" t="str">
            <v xml:space="preserve">Programa  Género y salud sexual y reproductiva 
sub proceso: Educación pública </v>
          </cell>
          <cell r="T5" t="str">
            <v>P_11</v>
          </cell>
          <cell r="V5" t="str">
            <v xml:space="preserve">Programa  Género y salud sexual y reproductiva 
sub proceso: Educación pública </v>
          </cell>
          <cell r="W5" t="str">
            <v>AT</v>
          </cell>
          <cell r="Y5" t="str">
            <v>PAD</v>
          </cell>
          <cell r="Z5" t="str">
            <v>Programa Administrativo</v>
          </cell>
        </row>
        <row r="6">
          <cell r="D6" t="str">
            <v xml:space="preserve">_10.1   Procesos de atención, asistencia técnica y asesoría  en empresariedad ,VcM, organización y liderazgo, y orientación  e información  están protocolizado y funcionando en cada regiones del INAMU  </v>
          </cell>
          <cell r="E6" t="str">
            <v>10.1) 
Estrategia de empresariedad protocolizada, Modelo preventivo en VcM protocolizado, Ampliados y protocolizados los servicios CIO</v>
          </cell>
          <cell r="F6" t="str">
            <v>Pruebas piloto y proyectos en ejecución: emprende, BA1, Liderazgo y organización (2013-2015)</v>
          </cell>
          <cell r="G6" t="str">
            <v>No hay procesos de trabajo modernizados y ampliados que permitan la atención de mujeres con calidad en todo el territorio nacional.</v>
          </cell>
          <cell r="M6" t="str">
            <v xml:space="preserve">Programa  Avanzamos Mujeres  </v>
          </cell>
          <cell r="N6" t="str">
            <v xml:space="preserve">Brindar formación humana a mujeres en condiciones de probreza o vulnerabilidad en todas las regiones del  país. </v>
          </cell>
          <cell r="S6" t="str">
            <v>Programa  Género y salud sexual y reproductiva  
sub proceso: Salud pública</v>
          </cell>
          <cell r="T6" t="str">
            <v>P_12</v>
          </cell>
          <cell r="V6" t="str">
            <v>Programa  Género y salud sexual y reproductiva  
sub proceso: Salud pública</v>
          </cell>
          <cell r="W6" t="str">
            <v>AT</v>
          </cell>
          <cell r="Y6" t="str">
            <v>PD</v>
          </cell>
          <cell r="Z6" t="str">
            <v>Producción y difución de la información especializada</v>
          </cell>
        </row>
        <row r="7">
          <cell r="D7" t="str">
            <v>_11.1   Procesos y subprocesos de trabajo orientados a la gestión del FOMUJER  son aprobados y funcionan</v>
          </cell>
          <cell r="E7" t="str">
            <v>11.1) 
Al 2015 el proceso de trabajo FOMUJER , asi como sus manuales de procedimiento están mejorados, aprobados y en funcionamiento</v>
          </cell>
          <cell r="F7" t="str">
            <v>Reglamento FOMUJERES actualizado</v>
          </cell>
          <cell r="G7" t="str">
            <v>Privar a las mujeres de un acceso a recursos que promuevan su autonomía económica, más allá de dotación de capital semilla.</v>
          </cell>
          <cell r="M7" t="str">
            <v xml:space="preserve">Programa  atención y prevención a mujeres víctimas de violencia 
Subproceso estrategias y protocolos para la mejora y ampliación de servicios  </v>
          </cell>
          <cell r="N7" t="str">
            <v xml:space="preserve">Garantizar calidad y especialización de los servicios de atención en VcM, CEAAM y  que se brinda el INAMU en el nivel regional y en la Delegación de la Mujer  </v>
          </cell>
          <cell r="S7" t="str">
            <v xml:space="preserve">Programa  Género y salud sexual y reproductiva 
sub proceso: Modelo Hospital de las Mujeres </v>
          </cell>
          <cell r="T7" t="str">
            <v>P_13</v>
          </cell>
          <cell r="V7" t="str">
            <v xml:space="preserve">Programa  Género y salud sexual y reproductiva 
sub proceso: Modelo Hospital de las Mujeres </v>
          </cell>
          <cell r="W7" t="str">
            <v>AT</v>
          </cell>
        </row>
        <row r="8">
          <cell r="D8" t="str">
            <v>_12.1    Cantidad de recursos humanos especializados contratados  para la DAF e informática de acuerdo con diagnóstico de necesidades aprobado</v>
          </cell>
          <cell r="E8" t="str">
            <v>12.1) 
10 profesionales DAF, 7 profesionales áreas técnicas, 5 profesionales informáticos</v>
          </cell>
          <cell r="F8" t="str">
            <v>Dx de necesidades de personal</v>
          </cell>
          <cell r="G8" t="str">
            <v>Que la institución no cuente con el personal idóneo suficiente para desempeñar el trabajo, afectando los servicios y la calidad.</v>
          </cell>
          <cell r="M8" t="str">
            <v xml:space="preserve">Programa  empresariedad de las mujeres. 
Subproceso estrategia y protocolos </v>
          </cell>
          <cell r="N8" t="str">
            <v>Diseñar estrategia y protocolos de atención a mujeres sobre  empresariedad y emprendedurismo que comprenda articulación entre los servicios INAMU y otros  servicios interinstitucionales en nivel central y regional.</v>
          </cell>
          <cell r="S8" t="str">
            <v xml:space="preserve">Programa  Género, salud y deporte </v>
          </cell>
          <cell r="T8" t="str">
            <v>P_14</v>
          </cell>
          <cell r="V8" t="str">
            <v xml:space="preserve">Programa  Género, salud y deporte </v>
          </cell>
          <cell r="W8" t="str">
            <v>AT</v>
          </cell>
        </row>
        <row r="9">
          <cell r="D9" t="str">
            <v xml:space="preserve">_12.2    Cantidad de recursos humanos especializados contratados  para las áreas técnicas de acuerdo con diagnóstico de necesidades aprobado </v>
          </cell>
          <cell r="E9" t="str">
            <v>12.2) 
Técnicos administrativos: 7</v>
          </cell>
          <cell r="F9" t="str">
            <v>Dx de necesidades de personal</v>
          </cell>
          <cell r="G9" t="str">
            <v>Que la institución no cuente con el personal idóneo suficiente para desempeñar el trabajo, afectando los servicios y la calidad.</v>
          </cell>
          <cell r="M9" t="str">
            <v xml:space="preserve">Programa  información, orientación y referencia CIO 
Sub proceso Centro de llamadas </v>
          </cell>
          <cell r="N9" t="str">
            <v xml:space="preserve">Ampliar los servicios de información, atención y referencia a mujeres mediante la puesta en ejecución de un centro de llamadas con cobertura nacional </v>
          </cell>
          <cell r="S9" t="str">
            <v>Programa  investigaciones especializadas y producción de materiales a favor de los derechos humanos de las mujeres</v>
          </cell>
          <cell r="T9" t="str">
            <v>P_15</v>
          </cell>
          <cell r="V9" t="str">
            <v>Programa  investigaciones especializadas y producción de materiales a favor de los derechos humanos de las mujeres</v>
          </cell>
          <cell r="W9" t="str">
            <v>PD</v>
          </cell>
        </row>
        <row r="10">
          <cell r="D10" t="str">
            <v xml:space="preserve">_12.3   Porcentaje de personal especializado de áreas técnicas y administrativas capacitado de acuerdo con prioridades del Plan de Capacitación Institucional </v>
          </cell>
          <cell r="E10" t="str">
            <v>12.3) 
20% al 2015,
75% al 2016,
95% al 2017</v>
          </cell>
          <cell r="F10" t="str">
            <v>Plan de capacitación 2015 2016</v>
          </cell>
          <cell r="G10" t="str">
            <v xml:space="preserve">Continuar con acciones aisladas, descoordinadas y desestructuradas que no permitan la dotación de personal idóneo y el fortalecimiento del desempeño laboral. </v>
          </cell>
          <cell r="M10" t="str">
            <v>Programa  FOMUJERES
Subproceso de estrategias, protocolos y fortalecimiento interno.</v>
          </cell>
          <cell r="N10" t="str">
            <v xml:space="preserve">Brindar capital semilla para el desarrollo de emprendimientos de las mujeres. </v>
          </cell>
          <cell r="S10" t="str">
            <v>Programa   divulgación de información especializada en mujeres y derechos humanos.</v>
          </cell>
          <cell r="T10" t="str">
            <v>P_16</v>
          </cell>
          <cell r="V10" t="str">
            <v>Programa   divulgación de información especializada en mujeres y derechos humanos.</v>
          </cell>
          <cell r="W10" t="str">
            <v>PD</v>
          </cell>
        </row>
        <row r="11">
          <cell r="D11" t="str">
            <v xml:space="preserve">_13.1  Porcentaje de proyectos del portafolio de proyectos ejecutados del PETI 2015-2017 </v>
          </cell>
          <cell r="E11" t="str">
            <v>13.1) 
100%</v>
          </cell>
          <cell r="F11">
            <v>100</v>
          </cell>
          <cell r="G11" t="str">
            <v xml:space="preserve">Que la mayoría de procedimientos se hacen manualmente y por ende, lentos y con mayor incidencia a cometer errores, atrasando la atención y el servicio a las mujeres. 
Que la parte técnica y administrativa no pueda brindar servicios actualizados y de calidad a las mujeres.
Los tiempos de contratación administrativa para la adquisición de Tecnología normalmente superan los establecidos en la normativa, produciendo procesos de contratación infructuosos o nulos. 
</v>
          </cell>
          <cell r="M11" t="str">
            <v>Programa  Gestión de Recursos Humanos:  Subproceso Dotación de Recursos Humanos</v>
          </cell>
          <cell r="N11" t="str">
            <v>Desarrollar una estrategia institucional para la dotación, atención, registro y control de acciones relacionadas con el personal, que permita el cumplimiento de las metas y objetivos institucionales.</v>
          </cell>
          <cell r="S11" t="str">
            <v xml:space="preserve">Programa  Promotoras de derechos </v>
          </cell>
          <cell r="T11" t="str">
            <v>P_17</v>
          </cell>
          <cell r="V11" t="str">
            <v xml:space="preserve">Programa  Promotoras de derechos </v>
          </cell>
          <cell r="W11" t="str">
            <v>CM</v>
          </cell>
        </row>
        <row r="12">
          <cell r="D12" t="str">
            <v>_14.1  Cantidad de edificios construídos y remodelados  bajo estándares adecuados y equipamiento requerido que respondan a las necesidades de las usuarias internas y externas.</v>
          </cell>
          <cell r="E12" t="str">
            <v>14.1) 
A-Contrucción Edificio y Regional Central.              
B-Contrucción Regionales; Huetar Norte, Brunca, Pacífico Central y Huetar Caribe.
C-Construcción CEAAM Metropolitano.  
D-Adquisición Edificio Delegación
E-Remodelación Regional Chorotega
F-Remodelación CEAAM Occidente</v>
          </cell>
          <cell r="F12" t="str">
            <v>Remodelaciones realizadas al 2015 (CEAAM OCCIDENTE, UR Chorotega, antiguas instalaciones CEAAM Puntarenas)</v>
          </cell>
          <cell r="G12" t="str">
            <v xml:space="preserve">El INAMU no tiene edificios propios, ni los espacios con una infraestructura homogénea en relación con imagen e identidad institucional.  
Tampoco se cuida la salud ocupacional, no se cumple con la normativa, y no se reúnen las condiciones ambientales para el personal y las personas usuarias según la ubicación geográfica que se trate.
Se actúa sobre la coyuntura haciendo crecer los riesgos y consecuencias del error, como por ejemplo, alquileres costosos, edificios o equipos que no reúnen condiciones. 
La inversión de los recursos en infraestructura no es la óptima y no se satisface las necesidades de las usuarias internas y externas.  Esto no contribuye en el clima organizacional.
</v>
          </cell>
          <cell r="M12" t="str">
            <v>Programa  Gestión de Recursos Humanos: SubprocesoSalud y Bienestar:</v>
          </cell>
          <cell r="N12" t="str">
            <v>Desarrollar una estrategia institucional para la dotación, atención, registro y control de acciones relacionadas con el personal, que permita el cumplimiento de las metas y objetivos institucionales.</v>
          </cell>
          <cell r="S12" t="str">
            <v xml:space="preserve">Programa  Atención Especializada en VcM
SubPrograma excelencia en los servicios para la atención de VcM </v>
          </cell>
          <cell r="T12" t="str">
            <v>P_18</v>
          </cell>
          <cell r="V12" t="str">
            <v xml:space="preserve">Programa  Atención Especializada en VcM
SubPrograma excelencia en los servicios para la atención de VcM </v>
          </cell>
          <cell r="W12" t="str">
            <v>AP</v>
          </cell>
        </row>
        <row r="13">
          <cell r="D13" t="str">
            <v>_14.2   Cantidad de edificios con servicios públicos y equipamiento  requerido, que respondan a las necesidades de las usuarias internas y externas.</v>
          </cell>
          <cell r="E13" t="str">
            <v>14.2)
14 Edificios</v>
          </cell>
          <cell r="F13" t="str">
            <v>14 edificios al 2015</v>
          </cell>
          <cell r="G13" t="str">
            <v xml:space="preserve">Atraso o mal diseñados los proyectos por falta de personal especializado.                           </v>
          </cell>
          <cell r="M13" t="str">
            <v>Programa  Gestión de Recursos Humanos: Subprocesos: Registro y Control</v>
          </cell>
          <cell r="N13" t="str">
            <v>Desarrollar una estrategia institucional para la dotación, atención, registro y control de acciones relacionadas con el personal, que permita el cumplimiento de las metas y objetivos institucionales.</v>
          </cell>
          <cell r="S13" t="str">
            <v>Programa  Atención Especializada en VcM
SubPrograma Fomento de Grupos de Autoayuda</v>
          </cell>
          <cell r="T13" t="str">
            <v>P_19</v>
          </cell>
          <cell r="V13" t="str">
            <v>Programa  Atención Especializada en VcM
SubPrograma Fomento de Grupos de Autoayuda</v>
          </cell>
          <cell r="W13" t="str">
            <v>AP</v>
          </cell>
        </row>
        <row r="14">
          <cell r="D14" t="str">
            <v>_15.1   NICSP y el costeo unitario de servicios en casos piloto incorporados en la gestión administrativa del INAMU</v>
          </cell>
          <cell r="E14" t="str">
            <v>15.1)
Al 2018 las NICSP y el costeo unitario de servicios en casos piloto incorporados en la gestión administrativa del INAMU</v>
          </cell>
          <cell r="F14">
            <v>0</v>
          </cell>
          <cell r="G14" t="str">
            <v xml:space="preserve">Que la institución no cumpla con POI.
POI con proyectos de baja inversión.
Que las mujeres no reciban los servicios en la proporción que se necesita.
</v>
          </cell>
          <cell r="M14" t="str">
            <v>Programa  Gestión de Recursos Humanos: Subprocesos: Remuneraciones</v>
          </cell>
          <cell r="N14" t="str">
            <v>Desarrollar una estrategia institucional para la dotación, atención, registro y control de acciones relacionadas con el personal, que permita el cumplimiento de las metas y objetivos institucionales.</v>
          </cell>
          <cell r="S14" t="str">
            <v>Programa   FOMUJERES / Empresariedad</v>
          </cell>
          <cell r="T14" t="str">
            <v>P_2</v>
          </cell>
          <cell r="V14" t="str">
            <v>Programa   FOMUJERES / Empresariedad</v>
          </cell>
          <cell r="W14" t="str">
            <v>AP</v>
          </cell>
        </row>
        <row r="15">
          <cell r="D15" t="str">
            <v>_2.1   Cantidad de instituciones  con servicios estratégicos públicos que cuentan con políticas, procedimientos de atención y mecanismos de verificación de satisfacción de demandas y necesidades de las mujeres.  (efecto)</v>
          </cell>
          <cell r="E15" t="str">
            <v>2.1) 
50 instituciones
(incluyendo Municipalidades)</v>
          </cell>
          <cell r="F15" t="str">
            <v>25 instituciones</v>
          </cell>
          <cell r="G15" t="str">
            <v>Se debilita el compromiso de los gobiernos locales y las oficinas municipales en su labor estratégica de promoción y atención con perspectiva de género a favor de la igualdad de las mujeres.</v>
          </cell>
          <cell r="M15" t="str">
            <v>Programa  Gestión de Recursos Humanos:  Subproceso Dotación de Recursos Humanos</v>
          </cell>
          <cell r="N15" t="str">
            <v>Desarrollar una estrategia institucional para la dotación, atención, registro y control de acciones relacionadas con el personal, que permita el cumplimiento de las metas y objetivos institucionales.</v>
          </cell>
          <cell r="S15" t="str">
            <v>Programa  Promoción comunitaria para una  vida sin violencia
Subproceso promoción del Liderazgo de niñas y adolescentes</v>
          </cell>
          <cell r="T15" t="str">
            <v>P_20</v>
          </cell>
          <cell r="V15" t="str">
            <v>Programa  Promoción comunitaria para una  vida sin violencia
Subproceso promoción del Liderazgo de niñas y adolescentes</v>
          </cell>
          <cell r="W15" t="str">
            <v>AP</v>
          </cell>
        </row>
        <row r="16">
          <cell r="D16" t="str">
            <v>_2.2   Tasa anual de mujeres atendidas por el INAMU que solicitan información, orientación y referencia  sobre derechos, trámites y servicios públicos.  (PRODUCTO)</v>
          </cell>
          <cell r="E16" t="str">
            <v>2.2) 
10%  crecimiento anual</v>
          </cell>
          <cell r="F16" t="str">
            <v>2700
(2013-2014)</v>
          </cell>
          <cell r="G16" t="str">
            <v>El poco acceso de las mujeres en las diferentes regiones a los servicios públicos que respondan a las necesidades, demandas e intereses de las mujeres.</v>
          </cell>
          <cell r="M16" t="str">
            <v>Programa  Gestión de Recursos Humanos:  Subproceso Capacitación de Recursos Humanos</v>
          </cell>
          <cell r="N16" t="str">
            <v>Desarrollar una estrategia institucional para la dotación, atención, registro y control de acciones relacionadas con el personal, que permita el cumplimiento de las metas y objetivos institucionales.</v>
          </cell>
          <cell r="S16" t="str">
            <v>Programa  Promoción comunitaria para una  vida sin violencia
Subproceso promoción de masculinidades positivas.</v>
          </cell>
          <cell r="T16" t="str">
            <v>P_21</v>
          </cell>
          <cell r="V16" t="str">
            <v>Programa  Promoción comunitaria para una  vida sin violencia
Subproceso promoción de masculinidades positivas.</v>
          </cell>
          <cell r="W16" t="str">
            <v>AP</v>
          </cell>
        </row>
        <row r="17">
          <cell r="D17" t="str">
            <v>_3.1  Cantidad de mujeres capacitadas para ejercer una participación política género sensitiva en distintas instancias de participación, según región y en comparación con la línea base 2014 (PRODUCTO)</v>
          </cell>
          <cell r="E17" t="str">
            <v>3.1) 
2000</v>
          </cell>
          <cell r="F17" t="str">
            <v>Ciudadanía da la línea base 2013-14</v>
          </cell>
          <cell r="G17" t="str">
            <v>Aumenta la brecha de desigualdad entre mujeres y hombres en el nivel de representación y liderazgo político. Las disposiciones normativas actuales no garantizan la paridad efectiva en los resultados.</v>
          </cell>
          <cell r="M17" t="str">
            <v>Programa  Plataforma tecnológica</v>
          </cell>
          <cell r="N17" t="str">
            <v xml:space="preserve">Proveer servicios para las mujeres, mediante adquisiciones de equipos servidores y tecnologías que permite brindar servicios desde el INAMU  </v>
          </cell>
          <cell r="S17" t="str">
            <v xml:space="preserve">Programa  prevención del femicidio: subproceso CLAIS  </v>
          </cell>
          <cell r="T17" t="str">
            <v>P_22</v>
          </cell>
          <cell r="V17" t="str">
            <v xml:space="preserve">Programa  prevención del femicidio: subproceso CLAIS  </v>
          </cell>
          <cell r="W17" t="str">
            <v>AP</v>
          </cell>
        </row>
        <row r="18">
          <cell r="D18" t="str">
            <v xml:space="preserve">_3.2. Cantidad de partidos políticos asesorados para el cumplimiento efectivo de la paridad con la línea base 2014. (PRODUCTO) </v>
          </cell>
          <cell r="E18" t="str">
            <v>3.2) 
13 nacionales 
20 partidos políticos provinciales cantonales</v>
          </cell>
          <cell r="F18">
            <v>0</v>
          </cell>
          <cell r="G18" t="str">
            <v xml:space="preserve">Menos mujeres elegidas en los espacios de representación y toma de decisiones.
Las mujeres siguen reproduciendo los patrones del ejercicio del poder desde el patriarcado, incidiendo negativamente en la representación y el cambio cultural
</v>
          </cell>
          <cell r="M18" t="str">
            <v>Programa  Redes y comunicación</v>
          </cell>
          <cell r="N18" t="str">
            <v>Dotar al INAMU con dispositivos de comunicación conectados con el mundo,  y contar con una red interinstitucional enlazada con las unidadess regionales y servicios externos</v>
          </cell>
          <cell r="S18" t="str">
            <v xml:space="preserve">Programa  prevención del femicidio: subproceso KITS  </v>
          </cell>
          <cell r="T18" t="str">
            <v>P_23</v>
          </cell>
          <cell r="V18" t="str">
            <v xml:space="preserve">Programa  prevención del femicidio: subproceso KITS  </v>
          </cell>
          <cell r="W18" t="str">
            <v>AP</v>
          </cell>
        </row>
        <row r="19">
          <cell r="D19" t="str">
            <v>_3.3   Cantidad de organizaciones sociales de mujeres y mixtas asesoradas para la defensa de sus derechos, la incidencia y la participación política  (PRODUCTO)</v>
          </cell>
          <cell r="E19" t="str">
            <v>3.3) 
500</v>
          </cell>
          <cell r="F19" t="str">
            <v xml:space="preserve">Ciudadanía da la línea base 2013-14 + Área de Desarrollo Regional </v>
          </cell>
          <cell r="G19" t="str">
            <v xml:space="preserve">Las mujeres con aspiraciones electorales no están bien preparadas para ejercer nuevos cargos. 
Se rezaga el avance hacia la paridad en la representación política partidaria. 
Se incumple la ley electoral costarricense
</v>
          </cell>
          <cell r="M19" t="str">
            <v>Programa  Sistemas de información</v>
          </cell>
          <cell r="N19" t="str">
            <v>Desarrollar y dar  mantenimiento a los sitemas de información</v>
          </cell>
          <cell r="S19" t="str">
            <v xml:space="preserve">Programa  prevención del femicidio: sub proceso CEAAM  </v>
          </cell>
          <cell r="T19" t="str">
            <v>P_24</v>
          </cell>
          <cell r="V19" t="str">
            <v xml:space="preserve">Programa  prevención del femicidio: sub proceso CEAAM  </v>
          </cell>
          <cell r="W19" t="str">
            <v>AP</v>
          </cell>
        </row>
        <row r="20">
          <cell r="D20" t="str">
            <v xml:space="preserve">_4.1    Cantidad de mujeres capacitadas en salud sexual y reproductiva, según edad y grupo poblacional priorizado en relación con la lìnea base 2014 (PRODUCTO) </v>
          </cell>
          <cell r="E20" t="str">
            <v>4.1) 
5000</v>
          </cell>
          <cell r="F20" t="str">
            <v>3000</v>
          </cell>
          <cell r="G20" t="str">
            <v xml:space="preserve">Las mujeres siguen reproduciendo los patrones del ejercicio de apropiación del cuerpo desde el patriarcado. 
Impacto negativo al avance de la transformación cultural de mitos y estereotipos.
Se retardan las condiciones necesarias para el empoderamiento femenino. 
Afectación de la imagen institucional por la limitada respuesta estatal a las necesidades e intereses de las mujeres en este ámbito
</v>
          </cell>
          <cell r="M20" t="str">
            <v xml:space="preserve">Programa  Soporte Técnico </v>
          </cell>
          <cell r="N20" t="str">
            <v>Garantizar el servicio informático institucional  en los subprocesos  de plataforma tecnológica, redes y comunicación y sistemas de información</v>
          </cell>
          <cell r="S20" t="str">
            <v>Programa  Atención Especializada en VcM
SubPrograma  Atención especializada a mujeres víctimas de violencia</v>
          </cell>
          <cell r="T20" t="str">
            <v>P_26</v>
          </cell>
          <cell r="V20" t="str">
            <v>Programa  Atención Especializada en VcM
SubPrograma  Atención especializada a mujeres víctimas de violencia</v>
          </cell>
          <cell r="W20" t="str">
            <v>AP</v>
          </cell>
        </row>
        <row r="21">
          <cell r="D21" t="str">
            <v>_4.2   Cantidad de servicios públicos de salud sexual y reproductiva asesorados y en plan piloto en materia de género, calidad y calidez para el  autocontrol, y cuidado del cuerpo de las mujeres (PRODUCTO)</v>
          </cell>
          <cell r="E21" t="str">
            <v>4.2) 
MEP: PASI con cobertura ampliada a Diversificada
CCSS: 800 EBAIS
ICODER: Política de género y deporte aprobada</v>
          </cell>
          <cell r="F21">
            <v>800</v>
          </cell>
          <cell r="G21" t="str">
            <v>Se retrasa el ejercicio de los derechos de las mujeres con respecto a la salud sexual y reproductiva y el control del cuerpo.</v>
          </cell>
          <cell r="M21" t="str">
            <v xml:space="preserve">Programa  Servicios Generales Subproceso Mantenimiento de Instalaciones Propias y Arrendadas </v>
          </cell>
          <cell r="N21" t="str">
            <v>Garantizar los servicios públicos, mantenimiento y transporte que requiere la institución para su operatividad.</v>
          </cell>
          <cell r="S21" t="str">
            <v>Programa  Gestión de la PIEG y sus Planes de Acción
Subproceso Gestión participativa de la Política PIEG</v>
          </cell>
          <cell r="T21" t="str">
            <v>P_27</v>
          </cell>
          <cell r="V21" t="str">
            <v>Programa  Gestión de la PIEG y sus Planes de Acción
Subproceso Gestión participativa de la Política PIEG</v>
          </cell>
          <cell r="W21" t="str">
            <v>AT</v>
          </cell>
        </row>
        <row r="22">
          <cell r="D22" t="str">
            <v>_5.1    Cantidad de personas que participan en Foros, seminarios, debates, ferias y otras acciones de difusión abierta sobre derechos de las mujeres y la  igualdad</v>
          </cell>
          <cell r="E22" t="str">
            <v>5.1) 
8800 por año</v>
          </cell>
          <cell r="F22" t="str">
            <v>8875
LB 2015</v>
          </cell>
          <cell r="G22" t="str">
            <v xml:space="preserve">La producción y difusión de conocimiento responden a necesidades emergentes que pueden no estar planificadas y entrelazadas de manera estratégica.
Se incide de forma poco estratégica en el cambio cultural a favor de la igualdad y la equidad de género.
Los espacios movilizadores y las campañas de comunicación e información podrían politizarse (electoralmente) y no cumplir su cometido de sensibilización en favor de la igualdad de género.
</v>
          </cell>
          <cell r="M22" t="str">
            <v>Proyectos de inversión en infraestructura</v>
          </cell>
          <cell r="N22" t="str">
            <v xml:space="preserve">Desarrollar la infraestructura INAMU en el nivel central y regional de acuerdo con los requerimientos de las mujeres y la normativa vinculante. </v>
          </cell>
          <cell r="S22" t="str">
            <v>Programa  Gestión de la PIEG y sus Planes de Acción
Subproceso Seguimiento, Evaluación y Rendición de cuentas</v>
          </cell>
          <cell r="T22" t="str">
            <v>P_28</v>
          </cell>
          <cell r="V22" t="str">
            <v>Programa  Gestión de la PIEG y sus Planes de Acción
Subproceso Seguimiento, Evaluación y Rendición de cuentas</v>
          </cell>
          <cell r="W22" t="str">
            <v>AT</v>
          </cell>
        </row>
        <row r="23">
          <cell r="D23" t="str">
            <v>_6.1   Porcentaje  de instituciones del Sistema Nacional de Violencia contra las Mujeres SNVcM con servicios públicos estratégicos cuentan con protocolos y estándares de calidad desarrollados.</v>
          </cell>
          <cell r="E23" t="str">
            <v>6.1) 
25% 
(3 instituciones
 de 12)</v>
          </cell>
          <cell r="F23" t="str">
            <v>1
Delegación de la mujer 2015-2016</v>
          </cell>
          <cell r="G23" t="str">
            <v xml:space="preserve">Servicio deficiente 
Que el tipo de respuesta, tiempo de la respuesta, accesibilidad, satisfacción e impacto de la respuesta*, no esté acorde  a las necesidades de las mujeres
</v>
          </cell>
          <cell r="M23" t="str">
            <v>Programa  Servicios Generales Subproceso Servicios Públicos</v>
          </cell>
          <cell r="N23" t="str">
            <v>Garantizar los servicios públicos, mantenimiento y transporte que requiere la institución para su operatividad.</v>
          </cell>
          <cell r="S23" t="str">
            <v>Programa  Gestión de la PIEG y sus Planes de Acción
Subproceso Asesoría y articulación interinstitucional</v>
          </cell>
          <cell r="T23" t="str">
            <v>P_29</v>
          </cell>
          <cell r="V23" t="str">
            <v>Programa  Gestión de la PIEG y sus Planes de Acción
Subproceso Asesoría y articulación interinstitucional</v>
          </cell>
          <cell r="W23" t="str">
            <v>AT</v>
          </cell>
        </row>
        <row r="24">
          <cell r="D24" t="str">
            <v>_6.2   Cantidad de mujeres organizadas  grupos de autoayuda  para prevenir la VcM, según región al finalizar el 2018.(EFECTO)</v>
          </cell>
          <cell r="E24" t="str">
            <v>6.2) 
300  mujeres en redes  y
30 grupos femeninos de autoayuda 
14 comunidades</v>
          </cell>
          <cell r="F24" t="str">
            <v>BA1= (2014)
10 territorios LB 2015</v>
          </cell>
          <cell r="G24" t="str">
            <v>Mujeres víctimas de violencia que no logran reinsertarse a la sociedad, mediante servicios integrales.</v>
          </cell>
          <cell r="M24" t="str">
            <v>Programa  Servicios Generales.    Subproceso Servicios Contratados</v>
          </cell>
          <cell r="N24" t="str">
            <v>Garantizar los servicios públicos, mantenimiento y transporte que requiere la institución para su operatividad.</v>
          </cell>
          <cell r="S24" t="str">
            <v xml:space="preserve">Programa  empleabilidad y valoración del trabajo no remunerado </v>
          </cell>
          <cell r="T24" t="str">
            <v>P_3</v>
          </cell>
          <cell r="V24" t="str">
            <v xml:space="preserve">Programa  empleabilidad y valoración del trabajo no remunerado </v>
          </cell>
          <cell r="W24" t="str">
            <v>AT</v>
          </cell>
        </row>
        <row r="25">
          <cell r="D25" t="str">
            <v xml:space="preserve">_6.3   Cantidad de comunidades beneficiadas con nuevas alternativas de prevención primaria según región /cantón 
</v>
          </cell>
          <cell r="E25" t="str">
            <v>6.3) 
17
Comuniddes en los territorios priorizados</v>
          </cell>
          <cell r="F25">
            <v>0</v>
          </cell>
          <cell r="G25" t="str">
            <v>Poblaciones sin accesibilidad al servicio. personal saturado y desgastado</v>
          </cell>
          <cell r="M25" t="str">
            <v>Programa  Proveeduría Subproceso  Control de Activos Fijos</v>
          </cell>
          <cell r="N25" t="str">
            <v xml:space="preserve">Adquirir bienes y servicios para las necesidades de las personas usuarias internas y externas del INAMU, manteniendo el registro de activos y suministros correspondientes según la normativa vigente </v>
          </cell>
          <cell r="S25" t="str">
            <v>Programa  Gestión del SNAVcM
Subproceso Gestión de la política PLANOVI</v>
          </cell>
          <cell r="T25" t="str">
            <v>P_30</v>
          </cell>
          <cell r="V25" t="str">
            <v>Programa  Gestión del SNAVcM
Subproceso Gestión de la política PLANOVI</v>
          </cell>
          <cell r="W25" t="str">
            <v>AT</v>
          </cell>
        </row>
        <row r="26">
          <cell r="D26" t="str">
            <v>_6.4.1   Cantidad de mujeres en alto riesgo de femicidio atendidas con  modelos preventivos CLAIS</v>
          </cell>
          <cell r="E26" t="str">
            <v xml:space="preserve">6.4)
CLAIS: 31 conformados
</v>
          </cell>
          <cell r="F26" t="str">
            <v xml:space="preserve">LB 2015
CLAIS: 10 comités
</v>
          </cell>
          <cell r="G26" t="str">
            <v>Las mujeres víctimas no disminuyen pues no se atacan las causas estructurales que originan la violencia contra las mujeres.</v>
          </cell>
          <cell r="M26" t="str">
            <v>Programa  Proveeduría Subproceso  Control de Suministros</v>
          </cell>
          <cell r="N26" t="str">
            <v xml:space="preserve">Adquirir bienes y servicios para las necesidades de las personas usuarias internas y externas del INAMU, manteniendo el registro de activos y suministros correspondientes según la normativa vigente </v>
          </cell>
          <cell r="S26" t="str">
            <v>Programa  Gestión del SNAVcM
Subproceso Seguimiento, Evaluación y Rendición de cuentas</v>
          </cell>
          <cell r="T26" t="str">
            <v>P_31</v>
          </cell>
          <cell r="V26" t="str">
            <v>Programa  Gestión del SNAVcM
Subproceso Seguimiento, Evaluación y Rendición de cuentas</v>
          </cell>
          <cell r="W26" t="str">
            <v>AT</v>
          </cell>
        </row>
        <row r="27">
          <cell r="D27" t="str">
            <v>_6.4.2  Cantidad de mujeres en alto riesgo de femicidio atendidas con  modelos preventivos KITS</v>
          </cell>
          <cell r="E27" t="str">
            <v>6.4.2)
Kits emergencia: 180 = 30/año 2015, 40/año 2016, 50/año 2017, 60/año 2018</v>
          </cell>
          <cell r="F27" t="str">
            <v xml:space="preserve">LB 2015
KITS: 18 ♀
</v>
          </cell>
          <cell r="G27" t="str">
            <v>Las mujeres víctimas no disminuyen pues no se atacan las causas estructurales que originan la violencia contra las mujeres.</v>
          </cell>
          <cell r="M27" t="str">
            <v>Programa  Financiero Contable Subproceso Tesorería</v>
          </cell>
          <cell r="N27" t="str">
            <v>Dar soporte presupuestario, contable y de gestión operaciones de flujos monetarios para el logro de objetivos y metas institucionales</v>
          </cell>
          <cell r="S27" t="str">
            <v>Programa  Gestión del SNAVcM
Subproceso Asesoría y Conducción Técnica al SNVcM</v>
          </cell>
          <cell r="T27" t="str">
            <v>P_32</v>
          </cell>
          <cell r="V27" t="str">
            <v>Programa  Gestión del SNAVcM
Subproceso Asesoría y Conducción Técnica al SNVcM</v>
          </cell>
          <cell r="W27" t="str">
            <v>AT</v>
          </cell>
        </row>
        <row r="28">
          <cell r="D28" t="str">
            <v>_6.4.3 Cantidad de mujeres en alto riesgo de femicidio atendidas con  modelos preventivos CEAAM</v>
          </cell>
          <cell r="E28" t="str">
            <v>6.4.3)
CEAAM: 1290 x Cuatrienio, 300/año 2015, 300/año 2016, 330/año 2017, 360/año 2018</v>
          </cell>
          <cell r="F28" t="str">
            <v>LB 2015
CEAAM: 458 ♀</v>
          </cell>
          <cell r="G28" t="str">
            <v>Las mujeres víctimas no disminuyen pues no se atacan las causas estructurales que originan la violencia contra las mujeres.</v>
          </cell>
          <cell r="M28" t="str">
            <v>Programa  Financiero Contable Subproceso Presupuesto</v>
          </cell>
          <cell r="N28" t="str">
            <v>Dar soporte presupuestario, contable y de gestión operaciones de flujos monetarios para el logro de objetivos y metas institucionales</v>
          </cell>
          <cell r="S28" t="str">
            <v>Programa  Gestión del SNAVcM
Sistema SUMEVIG</v>
          </cell>
          <cell r="T28" t="str">
            <v>P_33</v>
          </cell>
          <cell r="V28" t="str">
            <v>Programa  Gestión del SNAVcM
Sistema SUMEVIG</v>
          </cell>
          <cell r="W28" t="str">
            <v>AT</v>
          </cell>
        </row>
        <row r="29">
          <cell r="D29" t="str">
            <v xml:space="preserve">_6.5  Número de mujeres víctimas de violencia atendidas </v>
          </cell>
          <cell r="E29" t="str">
            <v>6.5) 
6000 ♀ por año</v>
          </cell>
          <cell r="F29" t="str">
            <v>LB 2015
4614 ♀</v>
          </cell>
          <cell r="G29" t="str">
            <v>Las mujeres víctimas no disminuyen pues no se atacan las causas estructurales que originan la violencia contra las mujeres.</v>
          </cell>
          <cell r="M29" t="str">
            <v xml:space="preserve">Programa  Financiero Contable
Subproceso Contabilidad  </v>
          </cell>
          <cell r="N29" t="str">
            <v>Dar soporte presupuestario, contable y de gestión operaciones de flujos monetarios para el logro de objetivos y metas institucionales</v>
          </cell>
          <cell r="S29" t="str">
            <v>Programa  Conducción Político Estratégica
Subproceso Sistema Unificado y Estadísticas de Género</v>
          </cell>
          <cell r="T29" t="str">
            <v>P_34</v>
          </cell>
          <cell r="V29" t="str">
            <v>Programa  Conducción Político Estratégica
Subproceso Sistema Unificado y Estadísticas de Género</v>
          </cell>
          <cell r="W29" t="str">
            <v>AT</v>
          </cell>
        </row>
        <row r="30">
          <cell r="D30" t="str">
            <v>_7.1.1  Aumento anual en el porcentaje de cumplimiento de las acciones de PIEG, y de los compromisos internacionales sobre las mujeres, con respecto al año anterior. (Efecto)</v>
          </cell>
          <cell r="E30" t="str">
            <v xml:space="preserve">  7.1.1)
25% avance III Plan PIEG anual
(conlleva: Fortalecer las rectorias politicas centrales y locales de la PIEG).  
</v>
          </cell>
          <cell r="F30" t="str">
            <v>LB 2015
35%</v>
          </cell>
          <cell r="G30"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0" t="str">
            <v xml:space="preserve">Programa  formulación de políticas, articulación  y asesorías en género y prevención de la violencia en servicios públicos estratégicos
</v>
          </cell>
          <cell r="N30" t="str">
            <v>Incidir en acciones que promuevan y oficialicen la transversalización del enfoque de género en el quehacer del Ministerio X o del servicio público X, o institución X (anotar)</v>
          </cell>
          <cell r="S30" t="str">
            <v>Programa  Conducción Político Estratégica
Subproceso Dirección General de Áreas Estratégicas</v>
          </cell>
          <cell r="T30" t="str">
            <v>P_35</v>
          </cell>
          <cell r="V30" t="str">
            <v>Programa  Conducción Político Estratégica
Subproceso Dirección General de Áreas Estratégicas</v>
          </cell>
          <cell r="W30" t="str">
            <v>AT</v>
          </cell>
        </row>
        <row r="31">
          <cell r="D31" t="str">
            <v>_7.1.2   Aumento anual en el porcentaje de cumplimiento de las acciones del SVcM y de los compromisos internacionales sobre las mujeres, con respecto al año anterior. (Efecto)</v>
          </cell>
          <cell r="E31" t="str">
            <v>7.1.2)
2015: Elaboración de la política
2016: Política y PLANOVI aprobados
2017:10% acciones PLANOVI ejecutándose
2018: 20% acciones PLANOVI ejecutándose</v>
          </cell>
          <cell r="F31" t="str">
            <v>LB 2015
0</v>
          </cell>
          <cell r="G31"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1" t="str">
            <v xml:space="preserve">Programa  para la gestión política y la protección de los derechos humanos de las mujeres 
</v>
          </cell>
          <cell r="N31" t="str">
            <v>Brindar Servicios Jurídicos,  información y orientación presencial, telefónica, electrónica  a las mujeres, así como la asesoría  y coordinación ante las  instituciones para su atención directa.</v>
          </cell>
          <cell r="S31" t="str">
            <v>Programa  Conducción Político Estratégica
Subproceso Dirección Administrativa y Financiera</v>
          </cell>
          <cell r="T31" t="str">
            <v>P_36</v>
          </cell>
          <cell r="V31" t="str">
            <v>Programa  Conducción Político Estratégica
Subproceso Dirección Administrativa y Financiera</v>
          </cell>
          <cell r="W31" t="str">
            <v>AT</v>
          </cell>
        </row>
        <row r="32">
          <cell r="D32" t="str">
            <v xml:space="preserve">_7.2 Sistema Unificado de Indicadores y Estadísticas de Género diseñado y funcionando en 2017, con información pertinente para la PIEG, el PLANOVI, Sistema Nacional de VcM y los compromisos internacionales </v>
          </cell>
          <cell r="E32" t="str">
            <v xml:space="preserve">7.2)
Sistema Unificado de Indicadores y Estadísticas de Género diseñado y funcionando en 2017, con información pertinente para la PIEG, el PLANOVI, Sistema Nacional de VcM y los compromisos internacionales 
2015= convenio con INEC  </v>
          </cell>
          <cell r="F32" t="str">
            <v>LB 2015
0</v>
          </cell>
          <cell r="G32"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2" t="str">
            <v>Programa  impulso a la participación política y liderazgo de las mujeres</v>
          </cell>
          <cell r="N32" t="str">
            <v>Contribuir al fortalecimiento  de  las capacidades ciudadanas, el liderazgo y la participación política de las mujeres en su diversidad,  para su empoderamiento e incidencia en la promoción de la igualdad y la equidad de género en diversos ámbitos.</v>
          </cell>
          <cell r="S32" t="str">
            <v>Programa  Servicios Generales 
Sub proceso: Transportes</v>
          </cell>
          <cell r="T32" t="str">
            <v>P_37</v>
          </cell>
          <cell r="V32" t="str">
            <v>Programa  Servicios Generales 
Sub proceso: Transportes</v>
          </cell>
          <cell r="W32" t="str">
            <v>PAD</v>
          </cell>
        </row>
        <row r="33">
          <cell r="D33" t="str">
            <v>_7.3    Porcentaje del Personal del INAMU que realiza su trabajo según el proceso de gestión de rectoria que ha sido protocolizado y aprobado. (Gestión)</v>
          </cell>
          <cell r="E33" t="str">
            <v>7.3)
100%     
 al 2018</v>
          </cell>
          <cell r="F33" t="str">
            <v>POI 2015</v>
          </cell>
          <cell r="G33" t="str">
            <v>Debilitamiento en la planificación institucional que no permite cumplir con los objetivos estratégicos y la misión institucional.</v>
          </cell>
          <cell r="M33" t="str">
            <v xml:space="preserve">Programa  para el desarrollo de capacidades en género a partidos políticos nacionales, provinciales y cantonales
</v>
          </cell>
          <cell r="N33" t="str">
            <v>Dar asistencia técnica  para el manejo del enfoque de género en personas representantes de partidos políticos, para el fortalecimiento de las mujeres mediante la capacitación y su participación en los espacios de toma de decisiones internas.</v>
          </cell>
          <cell r="S33" t="str">
            <v xml:space="preserve">Programa  Conducción Político Estratégica
Subproceso Soporte a la Conducción Estratégica </v>
          </cell>
          <cell r="T33" t="str">
            <v>P_38</v>
          </cell>
          <cell r="V33" t="str">
            <v xml:space="preserve">Programa  Conducción Político Estratégica
Subproceso Soporte a la Conducción Estratégica </v>
          </cell>
          <cell r="W33" t="str">
            <v>PAD</v>
          </cell>
        </row>
        <row r="34">
          <cell r="D34" t="str">
            <v>_8.1    Porcentaje anual de resoluciones positivas de la gestión de compras institucionales, con respecto al porcentaje total de compras proyectado.(EFECTO)</v>
          </cell>
          <cell r="E34" t="str">
            <v>8.1)
85% anual de resoluciones positivas de conformidad a lo Programa do.</v>
          </cell>
          <cell r="F34" t="str">
            <v xml:space="preserve">2012=70%  2013=72,5%                  </v>
          </cell>
          <cell r="G34" t="str">
            <v xml:space="preserve">Efectos negativos en los servicios que se brindan a las personas usuarias externas, internas. 
Atrasos en el trámite de las contrataciones.
Impacto negativo en la ejecución presupuestaria.
</v>
          </cell>
          <cell r="M34" t="str">
            <v xml:space="preserve">Programa fortalecimiento a org de ♀ y mixtas, en enfoque de género, DDHH, liderazgo e incidencia política
</v>
          </cell>
          <cell r="N34" t="str">
            <v>Fortalecer los conocimientos, destrezas y habilidades de las mujeres para la mejora del ejercicio de su liderazgo y el fortalecimiento de sus organizaciones y comunidades .</v>
          </cell>
          <cell r="S34" t="str">
            <v xml:space="preserve">Programa  Conducción Político Estratégica
Subproceso Gestión de la Comunicación </v>
          </cell>
          <cell r="T34" t="str">
            <v>P_39</v>
          </cell>
          <cell r="V34" t="str">
            <v xml:space="preserve">Programa  Conducción Político Estratégica
Subproceso Gestión de la Comunicación </v>
          </cell>
          <cell r="W34" t="str">
            <v>PAD</v>
          </cell>
        </row>
        <row r="35">
          <cell r="D35" t="str">
            <v>_8.2    Variación porcentual del tiempo de duración promedio de la contratación según línea base.</v>
          </cell>
          <cell r="E35" t="str">
            <v>8.2)
Disminuir en un 5% el tiempo por proceso de compra según línea base.</v>
          </cell>
          <cell r="F35" t="str">
            <v>La cantidad de días hábiles establecidos en la circular PE.003-2011 para cada proceso de contratacion.    Pública=264  Abreviada= 143  Directa=41</v>
          </cell>
          <cell r="G35" t="str">
            <v xml:space="preserve">Efectos negativos en los servicios que se brindan a las personas usuarias externas, internas. Atrasos en el trámite de las contrataciones.
Impacto negativo en la ejecución presupuestaria.
</v>
          </cell>
          <cell r="M35" t="str">
            <v xml:space="preserve">Programa  Género y salud sexual y reproductiva 
sub proceso: capacitación a mujeres  </v>
          </cell>
          <cell r="N35" t="str">
            <v>Fortalecer las capacidades de las mujeres en SS/SR para el control de su cuerpo y el reconocimiento de sexualidades libres de violencia</v>
          </cell>
          <cell r="S35" t="str">
            <v xml:space="preserve">Programa  Avanzamos Mujeres  </v>
          </cell>
          <cell r="T35" t="str">
            <v>P_4</v>
          </cell>
          <cell r="V35" t="str">
            <v xml:space="preserve">Programa  Avanzamos Mujeres  </v>
          </cell>
          <cell r="W35" t="str">
            <v>CM</v>
          </cell>
        </row>
        <row r="36">
          <cell r="D36" t="str">
            <v>_9.1   Porcentaje de cumplimiento por etapas de la vinculacion plan-presup. y redefinición de Programas presupuestarios. Escala: 25% POI elaborado 25% Presup. elaborado y codif. de acuerdo a POI 25% Redefinidos Programas y sub Programas presupuestarios</v>
          </cell>
          <cell r="E36" t="str">
            <v>9.1)
100%</v>
          </cell>
          <cell r="F36" t="str">
            <v>LB 2015
25% cumplido Manual Plan Presupuesto</v>
          </cell>
          <cell r="G36" t="str">
            <v xml:space="preserve">Crecen las advertencias por rezagos, incumplimientos u omisiones de parte de los Entes Fiscalizadores.  
Tendencia a la entropía negativa. La institución no cambia a pesar de que reconoce que deban hacerse mejoras.
</v>
          </cell>
          <cell r="M36" t="str">
            <v>Programa  Género y salud sexual y reproductiva  
sub proceso: Salud pública</v>
          </cell>
          <cell r="N36"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6" t="str">
            <v>Programa  Conducción Político Estratégica
Subproceso Consultivo Foro de las Mujeres</v>
          </cell>
          <cell r="T36" t="str">
            <v>P_40</v>
          </cell>
          <cell r="V36" t="str">
            <v>Programa  Conducción Político Estratégica
Subproceso Consultivo Foro de las Mujeres</v>
          </cell>
          <cell r="W36" t="str">
            <v>AP</v>
          </cell>
        </row>
        <row r="37">
          <cell r="D37" t="str">
            <v xml:space="preserve">_9.2   Consolidados y protocolizado los procesos (el ciclo) de planificación según niveles Estratégica, táctica y operativa, sus riesgos  y los presupuestos plurianuales. </v>
          </cell>
          <cell r="E37" t="str">
            <v>9.2) 
Protocolo de los procesos (el ciclo) de planificación elaborados y aprobados al 2017</v>
          </cell>
          <cell r="F37" t="str">
            <v xml:space="preserve">LB 2015
Catálogo de Programa s institucionales
Manual plan presupesto </v>
          </cell>
          <cell r="G37" t="str">
            <v xml:space="preserve">Las políticas internas no se renuevan, los Programa s y operaciones no se mejoran.
Los bienes y servicios podrían no responder a las necesidades de la población usuaria.
</v>
          </cell>
          <cell r="M37" t="str">
            <v xml:space="preserve">Programa  Género y salud sexual y reproductiva 
sub proceso: Educación pública </v>
          </cell>
          <cell r="N37"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7" t="str">
            <v xml:space="preserve">Programa Proveeduría Subproceso Contratación Administrativa </v>
          </cell>
          <cell r="T37" t="str">
            <v>P_41</v>
          </cell>
          <cell r="V37" t="str">
            <v xml:space="preserve">Programa  Proveeduría.  Subproceso Contratación Administrativa </v>
          </cell>
          <cell r="W37" t="str">
            <v>PAD</v>
          </cell>
        </row>
        <row r="38">
          <cell r="M38" t="str">
            <v xml:space="preserve">Programa  Género y salud sexual y reproductiva 
sub proceso: Modelo Hospital de las Mujeres </v>
          </cell>
          <cell r="N38"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8" t="str">
            <v>Programa  Plan Presupuesto Institucional:
Sub Proceso Planificación Estratégica y Operativa</v>
          </cell>
          <cell r="T38" t="str">
            <v>P_42</v>
          </cell>
          <cell r="V38" t="str">
            <v>Programa  Plan Presupuesto Institucional:
Sub Proceso Planificación Estratégica y Operativa</v>
          </cell>
          <cell r="W38" t="str">
            <v>PAD</v>
          </cell>
        </row>
        <row r="39">
          <cell r="M39" t="str">
            <v xml:space="preserve">Programa  Género, salud y deporte </v>
          </cell>
          <cell r="N39" t="str">
            <v xml:space="preserve">Brindar asistencia técnica y capacitación al personal público en enfoque de género con énfasis en Salud Sexual y Salud reproductiva para una atención de calidad y calidez hacia las mujeres, basada en el autocontrol y cuidado de sus cuerpos. </v>
          </cell>
          <cell r="S39" t="str">
            <v>Programa  Plan Presupuesto Institucional:
Sub Proceso Seguimiento programático y Liquidación presupuestaria</v>
          </cell>
          <cell r="T39" t="str">
            <v>P_43</v>
          </cell>
          <cell r="V39" t="str">
            <v>Programa  Plan Presupuesto Institucional:
Sub Proceso Seguimiento programático y Liquidación presupuestaria</v>
          </cell>
          <cell r="W39" t="str">
            <v>PAD</v>
          </cell>
        </row>
        <row r="40">
          <cell r="M40" t="str">
            <v>Programa   divulgación de información especializada en mujeres y derechos humanos.</v>
          </cell>
          <cell r="N40" t="str">
            <v xml:space="preserve">Proporcionar un servicio de información diverso a la ciudadanía, en materia de igualdad y equidad de género, y derechos humanos de las mujeres  </v>
          </cell>
          <cell r="S40" t="str">
            <v xml:space="preserve">Programa  Plan - Presupuesto institucional: sub proceso Evaluaciónes </v>
          </cell>
          <cell r="T40" t="str">
            <v>P_44</v>
          </cell>
          <cell r="V40" t="str">
            <v xml:space="preserve">Programa  Plan - Presupuesto institucional: sub proceso Evaluaciónes </v>
          </cell>
          <cell r="W40" t="str">
            <v>PAD</v>
          </cell>
        </row>
        <row r="41">
          <cell r="M41" t="str">
            <v>Programa  investigaciones especializadas y producción de materiales a favor de los derechos humanos de las mujeres</v>
          </cell>
          <cell r="N41" t="str">
            <v xml:space="preserve">Aumentar  y difundir el conocimiento especializado en género mediante investigaciones y materiales  específicos sobre mujeres en su diversidad y según temas priorizados con enfoque de género. </v>
          </cell>
          <cell r="S41" t="str">
            <v>Programa  Planificación Institucional
sub proceso de Modernización institucional</v>
          </cell>
          <cell r="T41" t="str">
            <v>P_45</v>
          </cell>
          <cell r="V41" t="str">
            <v>Programa  Planificación Institucional
sub proceso de Modernización institucional</v>
          </cell>
          <cell r="W41" t="str">
            <v>PAD</v>
          </cell>
        </row>
        <row r="42">
          <cell r="M42" t="str">
            <v xml:space="preserve">Programa  Promotoras de derechos </v>
          </cell>
          <cell r="N42" t="str">
            <v xml:space="preserve">Capacitacitar mujeres como promotoras de derechos , con el fin de que multipliquen sus conocimientos con otras mujeres de su comunidad. </v>
          </cell>
          <cell r="S42" t="str">
            <v>Programa  Planificación Institucional
sub proceso Control Interno y SEVRI</v>
          </cell>
          <cell r="T42" t="str">
            <v>P_46</v>
          </cell>
          <cell r="V42" t="str">
            <v>Programa  Planificación Institucional
sub proceso Control Interno y SEVRI</v>
          </cell>
          <cell r="W42" t="str">
            <v>PAD</v>
          </cell>
        </row>
        <row r="43">
          <cell r="M43" t="str">
            <v xml:space="preserve">Programa  Atención Especializada en VcM
SubPrograma excelencia en los servicios para la atención de VcM </v>
          </cell>
          <cell r="N43" t="str">
            <v>Dar atención integral, de calidad, opotuna, accesible, segura y efectiva a las mujeres, que permita la restitución de sus DDHH para una vida digna y libre de violencia</v>
          </cell>
          <cell r="S43" t="str">
            <v xml:space="preserve">Programa  empresariedad de las mujeres. 
Subproceso estrategia y protocolos </v>
          </cell>
          <cell r="T43" t="str">
            <v>P_47</v>
          </cell>
          <cell r="V43" t="str">
            <v xml:space="preserve">Programa  empresariedad de las mujeres. 
Subproceso estrategia y protocolos </v>
          </cell>
          <cell r="W43" t="str">
            <v>AT</v>
          </cell>
        </row>
        <row r="44">
          <cell r="M44" t="str">
            <v xml:space="preserve">Programa  Atención Especializada en VcM
SubPrograma excelencia en los servicios para la atención de VcM </v>
          </cell>
          <cell r="N44" t="str">
            <v>Dar atención integral, de calidad, opotuna, accesible, segura y efectiva a las mujeres, que permita la restitución de sus DDHH para una vida digna y libre de violencia</v>
          </cell>
          <cell r="S44" t="str">
            <v xml:space="preserve">Programa  atención y prevención a mujeres víctimas de violencia 
Subproceso estrategias y protocolos para la mejora y ampliación de servicios  </v>
          </cell>
          <cell r="T44" t="str">
            <v>P_48</v>
          </cell>
          <cell r="V44" t="str">
            <v xml:space="preserve">Programa  atención y prevención a mujeres víctimas de violencia 
Subproceso estrategias y protocolos para la mejora y ampliación de servicios  </v>
          </cell>
          <cell r="W44" t="str">
            <v>AT</v>
          </cell>
        </row>
        <row r="45">
          <cell r="M45" t="str">
            <v>Programa  Atención Especializada en VcM
SubPrograma Fomento de Grupos de Autoayuda</v>
          </cell>
          <cell r="N45" t="str">
            <v>Dar atención integral, de calidad, opotuna, accesible, segura y efectiva a las mujeres, que permita la restitución de sus DDHH para una vida digna y libre de violencia</v>
          </cell>
          <cell r="S45" t="str">
            <v xml:space="preserve">Programa  información, orientación y referencia CIO 
Sub proceso Centro de llamadas </v>
          </cell>
          <cell r="T45" t="str">
            <v>P_49</v>
          </cell>
          <cell r="V45" t="str">
            <v xml:space="preserve">Programa  información, orientación y referencia CIO 
Sub proceso Centro de llamadas </v>
          </cell>
          <cell r="W45" t="str">
            <v>AT</v>
          </cell>
        </row>
        <row r="46">
          <cell r="M46" t="str">
            <v>Programa  Promoción comunitaria para una  vida sin violencia
Subproceso promoción de masculinidades positivas.</v>
          </cell>
          <cell r="N46" t="str">
            <v xml:space="preserve">Desarrollar procesos que fortalezcan conocimientos, habilidades y destresas que permitan el empoderamiento de las mujeres así como la remoción de mitos y prejuicios que propiacian y legitiman la violencia en todas sus manifiestaciones </v>
          </cell>
          <cell r="S46" t="str">
            <v xml:space="preserve">Programa  formulación de políticas, articulación  y asesorías en género y prevención de la violencia en servicios públicos estratégicos
</v>
          </cell>
          <cell r="T46" t="str">
            <v>P_5</v>
          </cell>
          <cell r="V46" t="str">
            <v xml:space="preserve">Programa  formulación de políticas, articulación  y asesorías en género y prevención de la violencia en servicios públicos estratégicos
</v>
          </cell>
          <cell r="W46" t="str">
            <v>AT</v>
          </cell>
        </row>
        <row r="47">
          <cell r="M47" t="str">
            <v>Programa  Promoción comunitaria para una  vida sin violencia
Subproceso promoción del Liderazgo de niñas y adolescentes</v>
          </cell>
          <cell r="N47" t="str">
            <v xml:space="preserve">Desarrollar procesos que fortalezcan conocimientos, habilidades y destresas que permitan el empoderamiento de las mujeres así como la remoción de mitos y prejuicios que propiacian y legitiman la violencia en todas sus manifiestaciones </v>
          </cell>
          <cell r="S47" t="str">
            <v>Programa  FOMUJERES
Subproceso de estrategias, protocolos y fortalecimiento interno.</v>
          </cell>
          <cell r="T47" t="str">
            <v>P_50</v>
          </cell>
          <cell r="V47" t="str">
            <v>Programa  FOMUJERES
Subproceso de estrategias, protocolos y fortalecimiento interno.</v>
          </cell>
          <cell r="W47" t="str">
            <v>AT</v>
          </cell>
        </row>
        <row r="48">
          <cell r="M48" t="str">
            <v xml:space="preserve">Programa  prevención del femicidio: subproceso CLAIS  </v>
          </cell>
          <cell r="N48" t="str">
            <v>Fortalecer las potencialidades individuales, colectivas en institucionales que reduzcan el impacto de la violencia en mujeres en alto riesgo de femicidio</v>
          </cell>
          <cell r="S48" t="str">
            <v>Programa  Gestión de Recursos Humanos:  Subproceso Dotación de Recursos Humanos</v>
          </cell>
          <cell r="T48" t="str">
            <v>P_51</v>
          </cell>
          <cell r="V48" t="str">
            <v>Programa  Gestión de Recursos Humanos:  Subproceso Dotación de Recursos Humanos</v>
          </cell>
          <cell r="W48" t="str">
            <v>PAD</v>
          </cell>
        </row>
        <row r="49">
          <cell r="M49" t="str">
            <v xml:space="preserve">Programa  prevención del femicidio: subproceso KITS  </v>
          </cell>
          <cell r="N49" t="str">
            <v>Fortalecer las potencialidades individuales, colectivas en institucionales que reduzcan el impacto de la violencia en mujeres en alto riesgo de femicidio</v>
          </cell>
          <cell r="S49" t="str">
            <v>Programa  Gestión de Recursos Humanos: SubprocesoSalud y Bienestar:</v>
          </cell>
          <cell r="T49" t="str">
            <v>P_52</v>
          </cell>
          <cell r="V49" t="str">
            <v>Programa  Gestión de Recursos Humanos: SubprocesoSalud y Bienestar:</v>
          </cell>
          <cell r="W49" t="str">
            <v>PAD</v>
          </cell>
        </row>
        <row r="50">
          <cell r="M50" t="str">
            <v xml:space="preserve">Programa  prevención del femicidio: sub proceso CEAAM  </v>
          </cell>
          <cell r="N50" t="str">
            <v>Fortalecer las potencialidades individuales, colectivas en institucionales que reduzcan el impacto de la violencia en mujeres en alto riesgo de femicidio</v>
          </cell>
          <cell r="S50" t="str">
            <v>Programa  Gestión de Recursos Humanos: Subprocesos: Registro y Control</v>
          </cell>
          <cell r="T50" t="str">
            <v>P_53</v>
          </cell>
          <cell r="V50" t="str">
            <v>Programa  Gestión de Recursos Humanos: Subprocesos: Registro y Control</v>
          </cell>
          <cell r="W50" t="str">
            <v>PAD</v>
          </cell>
        </row>
        <row r="51">
          <cell r="M51" t="str">
            <v>Programa  Atención Especializada en VcM
SubPrograma  Atención especializada a mujeres víctimas de violencia</v>
          </cell>
          <cell r="N51" t="str">
            <v>Dar atención integral, de calidad, opotuna, accesible, segura y efectiva a las mujeres, que permita la restitución de sus DDHH para una vida digna y libre de violencia</v>
          </cell>
          <cell r="S51" t="str">
            <v>Programa  Gestión de Recursos Humanos: Subprocesos: Remuneraciones</v>
          </cell>
          <cell r="T51" t="str">
            <v>P_54</v>
          </cell>
          <cell r="V51" t="str">
            <v>Programa  Gestión de Recursos Humanos: Subprocesos: Remuneraciones</v>
          </cell>
          <cell r="W51" t="str">
            <v>PAD</v>
          </cell>
        </row>
        <row r="52">
          <cell r="M52" t="str">
            <v>Programa  Gestión de la PIEG y sus Planes de Acción
Subproceso 
Seguimiento, Evaluación y Rendición de cuentas</v>
          </cell>
          <cell r="N52" t="str">
            <v>Dar seguimiento a la ejecución de la PIEG y sus planes de acción para promover la igualdad a favor de los derechos de las mujeres.</v>
          </cell>
          <cell r="S52" t="str">
            <v>Programa  Gestión de Recursos Humanos:  Subproceso Capacitación de Recursos Humanos</v>
          </cell>
          <cell r="T52" t="str">
            <v>P_55</v>
          </cell>
          <cell r="V52" t="str">
            <v>Programa  Gestión de Recursos Humanos:  Subproceso Capacitación de Recursos Humanos</v>
          </cell>
          <cell r="W52" t="str">
            <v>PAD</v>
          </cell>
        </row>
        <row r="53">
          <cell r="M53" t="str">
            <v>Programa  Gestión de la PIEG y sus Planes de Acción
Subproceso Asesoría y articulación interinstitucional</v>
          </cell>
          <cell r="N53" t="str">
            <v>Dar seguimiento a la ejecución de la PIEG y sus planes de acción para promover la igualdad a favor de los derechos de las mujeres.</v>
          </cell>
          <cell r="S53" t="str">
            <v>Programa  Plataforma tecnológica</v>
          </cell>
          <cell r="T53" t="str">
            <v>P_56</v>
          </cell>
          <cell r="V53" t="str">
            <v>Programa  Plataforma tecnológica</v>
          </cell>
          <cell r="W53" t="str">
            <v>PAD</v>
          </cell>
        </row>
        <row r="54">
          <cell r="M54" t="str">
            <v>Programa  Gestión de la PIEG y sus Planes de Acción
Subproceso Gestión participativa de la Política PIEG</v>
          </cell>
          <cell r="N54" t="str">
            <v>Dar seguimiento a la ejecución de la PIEG y sus planes de acción para promover la igualdad a favor de los derechos de las mujeres.</v>
          </cell>
          <cell r="S54" t="str">
            <v>Programa  Redes y comunicación</v>
          </cell>
          <cell r="T54" t="str">
            <v>P_57</v>
          </cell>
          <cell r="V54" t="str">
            <v>Programa  Redes y comunicación</v>
          </cell>
          <cell r="W54" t="str">
            <v>PAD</v>
          </cell>
        </row>
        <row r="55">
          <cell r="M55" t="str">
            <v>Programa  Gestión de la PIEG y sus Planes de Acción
Subproceso Seguimiento, Evaluación y Rendición de cuentas</v>
          </cell>
          <cell r="N55" t="str">
            <v>Dar seguimiento a la ejecución de la PIEG y sus planes de acción para promover la igualdad a favor de los derechos de las mujeres.</v>
          </cell>
          <cell r="S55" t="str">
            <v>Programa  Sistemas de información</v>
          </cell>
          <cell r="T55" t="str">
            <v>P_58</v>
          </cell>
          <cell r="V55" t="str">
            <v>Programa  Sistemas de información</v>
          </cell>
          <cell r="W55" t="str">
            <v>PAD</v>
          </cell>
        </row>
        <row r="56">
          <cell r="M56" t="str">
            <v>Programa  Gestión del SNAVcM
Sistema SUMEVIG</v>
          </cell>
          <cell r="N56" t="str">
            <v>Facilitar la ejecución de la política de violencia contra las mujeres en todo el país y darle seguimiento.</v>
          </cell>
          <cell r="S56" t="str">
            <v xml:space="preserve">Programa  Soporte Técnico </v>
          </cell>
          <cell r="T56" t="str">
            <v>P_59</v>
          </cell>
          <cell r="V56" t="str">
            <v xml:space="preserve">Programa  Soporte Técnico </v>
          </cell>
          <cell r="W56" t="str">
            <v>PAD</v>
          </cell>
        </row>
        <row r="57">
          <cell r="M57" t="str">
            <v>Programa  Gestión del SNAVcM
Subproceso Asesoría y Conducción Técnica al SNVcM</v>
          </cell>
          <cell r="N57" t="str">
            <v>Facilitar la ejecución de la política de violencia contra las mujeres en todo el país y darle seguimiento.</v>
          </cell>
          <cell r="S57" t="str">
            <v xml:space="preserve">Programa  para la gestión política y la protección de los derechos humanos de las mujeres 
</v>
          </cell>
          <cell r="T57" t="str">
            <v>P_6</v>
          </cell>
          <cell r="V57" t="str">
            <v xml:space="preserve">Programa  para la gestión política y la protección de los derechos humanos de las mujeres 
</v>
          </cell>
          <cell r="W57" t="str">
            <v>AP</v>
          </cell>
        </row>
        <row r="58">
          <cell r="M58" t="str">
            <v>Programa  Gestión del SNAVcM
Subproceso Gestión de la política PLANOVI</v>
          </cell>
          <cell r="N58" t="str">
            <v>Facilitar la ejecución de la política de violencia contra las mujeres en todo el país y darle seguimiento.</v>
          </cell>
          <cell r="S58" t="str">
            <v xml:space="preserve">Programa  Servicios Generales Subproceso Mantenimiento de Instalaciones Propias y Arrendadas </v>
          </cell>
          <cell r="T58" t="str">
            <v>P_60</v>
          </cell>
          <cell r="V58" t="str">
            <v xml:space="preserve">Programa  Servicios Generales Subproceso Mantenimiento de Instalaciones Propias y Arrendadas </v>
          </cell>
          <cell r="W58" t="str">
            <v>PAD</v>
          </cell>
        </row>
        <row r="59">
          <cell r="M59" t="str">
            <v>Programa  Gestión del SNAVcM
Subproceso Seguimiento, Evaluación y Rendición de cuentas</v>
          </cell>
          <cell r="N59" t="str">
            <v>Facilitar la ejecución de la política de violencia contra las mujeres en todo el país y darle seguimiento.</v>
          </cell>
          <cell r="S59" t="str">
            <v>Proyectos de inversión en infraestructura</v>
          </cell>
          <cell r="T59" t="str">
            <v>P_61</v>
          </cell>
          <cell r="V59" t="str">
            <v>Proyectos de inversión en infraestructura</v>
          </cell>
          <cell r="W59" t="str">
            <v>PAD</v>
          </cell>
        </row>
        <row r="60">
          <cell r="M60" t="str">
            <v>Programa  Gestión del SNAVcM
SubprocesoAsesoría y Conducción Técnica al SNVcM</v>
          </cell>
          <cell r="N60" t="str">
            <v>Facilitar la ejecución de la política de violencia contra las mujeres en todo el país y darle seguimiento.</v>
          </cell>
          <cell r="S60" t="str">
            <v>Programa  Proveeduría Subproceso  Control de Activos Fijos</v>
          </cell>
          <cell r="T60" t="str">
            <v>P_62</v>
          </cell>
          <cell r="V60" t="str">
            <v>Programa  Proveeduría Subproceso  Control de Activos Fijos</v>
          </cell>
          <cell r="W60" t="str">
            <v>PAD</v>
          </cell>
        </row>
        <row r="61">
          <cell r="M61" t="str">
            <v>Programa  Conducción Político Estratégica
Subproceso Sistema Unificado y Estadísticas de Género</v>
          </cell>
          <cell r="N61" t="str">
            <v>Orientar los principios, objetivos y metas institucionales desde una perspectiva Técnico-Administrativa, que brinde soporte político institucional.</v>
          </cell>
          <cell r="S61" t="str">
            <v>Programa  Proveeduría Subproceso  Control de Suministros</v>
          </cell>
          <cell r="T61" t="str">
            <v>P_63</v>
          </cell>
          <cell r="V61" t="str">
            <v>Programa  Proveeduría Subproceso  Control de Suministros</v>
          </cell>
          <cell r="W61" t="str">
            <v>PAD</v>
          </cell>
        </row>
        <row r="62">
          <cell r="M62" t="str">
            <v>Programa  Conducción Político Estratégica
Subproceso Consultivo Foro de las Mujeres</v>
          </cell>
          <cell r="N62" t="str">
            <v>Orientar  el contenido de los objetivos y metas institucionales desde una perspectiva Técnico-Administrativa, que brinde soporte  y dirección al quehacer institucional.</v>
          </cell>
          <cell r="S62" t="str">
            <v>Programa  Servicios Generales Subproceso Servicios Públicos</v>
          </cell>
          <cell r="T62" t="str">
            <v>P_64</v>
          </cell>
          <cell r="V62" t="str">
            <v>Programa  Servicios Generales Subproceso Servicios Públicos</v>
          </cell>
          <cell r="W62" t="str">
            <v>PAD</v>
          </cell>
        </row>
        <row r="63">
          <cell r="M63" t="str">
            <v>Programa  Conducción Político Estratégica
Subproceso Dirección Administrativa y Financiera</v>
          </cell>
          <cell r="N63" t="str">
            <v>Orientar  el contenido de los objetivos y metas institucionales desde una perspectiva Técnico-Administrativa, que brinde soporte  y dirección al quehacer institucional.</v>
          </cell>
          <cell r="S63" t="str">
            <v>Programa  Servicios Generales.    Subproceso Servicios Contratados</v>
          </cell>
          <cell r="T63" t="str">
            <v>P_65</v>
          </cell>
          <cell r="V63" t="str">
            <v>Programa  Servicios Generales.    Subproceso Servicios Contratados</v>
          </cell>
          <cell r="W63" t="str">
            <v>PAD</v>
          </cell>
        </row>
        <row r="64">
          <cell r="M64" t="str">
            <v>Programa  Conducción Político Estratégica
Subproceso Dirección General de Áreas Estratégicas</v>
          </cell>
          <cell r="N64" t="str">
            <v>Orientar  el contenido de los objetivos y metas institucionales desde una perspectiva Técnico-Administrativa, que brinde soporte  y dirección al quehacer institucional.</v>
          </cell>
          <cell r="S64" t="str">
            <v>Programa  Financiero Contable Subproceso Presupuesto</v>
          </cell>
          <cell r="T64" t="str">
            <v>P_66</v>
          </cell>
          <cell r="V64" t="str">
            <v>Programa  Financiero Contable Subproceso Presupuesto</v>
          </cell>
          <cell r="W64" t="str">
            <v>PAD</v>
          </cell>
        </row>
        <row r="65">
          <cell r="M65" t="str">
            <v xml:space="preserve">Programa  Conducción Político Estratégica
Subproceso Gestión de la Comunicación </v>
          </cell>
          <cell r="N65" t="str">
            <v>Orientar  el contenido de los objetivos y metas institucionales desde una perspectiva Técnico-Administrativa, que brinde soporte  y dirección al quehacer institucional.</v>
          </cell>
          <cell r="S65" t="str">
            <v>Programa  Financiero Contable Subproceso Tesorería</v>
          </cell>
          <cell r="T65" t="str">
            <v>P_67</v>
          </cell>
          <cell r="V65" t="str">
            <v>Programa  Financiero Contable Subproceso Tesorería</v>
          </cell>
          <cell r="W65" t="str">
            <v>PAD</v>
          </cell>
        </row>
        <row r="66">
          <cell r="M66" t="str">
            <v xml:space="preserve">Programa  Conducción Político Estratégica
Subproceso Soporte a la Conducción Estratégica </v>
          </cell>
          <cell r="N66" t="str">
            <v>Orientar  el contenido de los objetivos y metas institucionales desde una perspectiva Técnico-Administrativa, que brinde soporte  y dirección al quehacer institucional.</v>
          </cell>
          <cell r="S66" t="str">
            <v xml:space="preserve">Programa  Financiero Contable
Subproceso Contabilidad  </v>
          </cell>
          <cell r="T66" t="str">
            <v>P_68</v>
          </cell>
          <cell r="V66" t="str">
            <v xml:space="preserve">Programa  Financiero Contable
Subproceso Contabilidad  </v>
          </cell>
          <cell r="W66" t="str">
            <v>PAD</v>
          </cell>
        </row>
        <row r="67">
          <cell r="M67" t="str">
            <v>Programa  Servicios Generales 
Sub proceso: Transportes</v>
          </cell>
          <cell r="N67" t="str">
            <v>Orientar  el contenido de los objetivos y metas institucionales desde una perspectiva Técnico-Administrativa, que brinde soporte  y dirección al quehacer institucional.</v>
          </cell>
          <cell r="S67" t="str">
            <v>Programa  impulso a la participación política y liderazgo de las mujeres</v>
          </cell>
          <cell r="T67" t="str">
            <v>P_7</v>
          </cell>
          <cell r="V67" t="str">
            <v>Programa  impulso a la participación política y liderazgo de las mujeres</v>
          </cell>
          <cell r="W67" t="str">
            <v>CM</v>
          </cell>
        </row>
        <row r="68">
          <cell r="M68" t="str">
            <v xml:space="preserve">Programa Proveeduría Subproceso Contratación Administrativa </v>
          </cell>
          <cell r="N68" t="str">
            <v xml:space="preserve">Adquirir bienes y servicios para las necesidades de las personas usuarias internas y externas del INAMU, manteniendo el registro de activos y suministros correspondientes según la normativa vigente </v>
          </cell>
          <cell r="S68" t="str">
            <v xml:space="preserve">Programa  para el desarrollo de capacidades en género a partidos políticos nacionales, provinciales y cantonales
</v>
          </cell>
          <cell r="T68" t="str">
            <v>P_8</v>
          </cell>
          <cell r="V68" t="str">
            <v xml:space="preserve">Programa  para el desarrollo de capacidades en género a partidos políticos nacionales, provinciales y cantonales
</v>
          </cell>
          <cell r="W68" t="str">
            <v>CM</v>
          </cell>
        </row>
        <row r="69">
          <cell r="M69" t="str">
            <v>Programa Proveeduría Subproceso Contratación Administrativa_</v>
          </cell>
          <cell r="N69" t="str">
            <v xml:space="preserve">Adquirir bienes y servicios para las necesidades de las personas usuarias internas y externas del INAMU, manteniendo el registro de activos y suministros correspondientes según la normativa vigente </v>
          </cell>
          <cell r="S69" t="str">
            <v xml:space="preserve">Programa fortalecimiento a org de ♀ y mixtas, en enfoque de género, DDHH, liderazgo e incidencia política
</v>
          </cell>
          <cell r="T69" t="str">
            <v>P_9</v>
          </cell>
          <cell r="V69" t="str">
            <v xml:space="preserve">Programa fortalecimiento a org de ♀ y mixtas, en enfoque de género, DDHH, liderazgo e incidencia política
</v>
          </cell>
          <cell r="W69" t="str">
            <v>AP</v>
          </cell>
        </row>
        <row r="70">
          <cell r="M70" t="str">
            <v xml:space="preserve">Programa  Plan - Presupuesto institucional: sub proceso Evaluaciónes </v>
          </cell>
          <cell r="N70" t="str">
            <v xml:space="preserve">Elaborar  y dar seguimiento al Plan Presupuesto Institucional anualmente, definiendo sus Programa s, indicadores , metas, acciones estratégicas y la disposición de recursos presupuestarios que permitan la generación de bienes y servicios requeridos </v>
          </cell>
          <cell r="S70" t="str">
            <v>Programa Proveeduría Subproceso Contratación Administrativa_</v>
          </cell>
          <cell r="T70" t="str">
            <v>P_411</v>
          </cell>
          <cell r="V70" t="str">
            <v>Programa Proveeduría Subproceso Contratación Administrativa_</v>
          </cell>
          <cell r="W70" t="str">
            <v>PAD</v>
          </cell>
        </row>
        <row r="71">
          <cell r="M71" t="str">
            <v>Programa  Plan Presupuesto Institucional:
Sub Proceso Planificación Estratégica y Operativa</v>
          </cell>
          <cell r="N71"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2">
          <cell r="M72" t="str">
            <v>Programa  Plan Presupuesto Institucional:
Sub Proceso Seguimiento programático y Liquidación presupuestaria</v>
          </cell>
          <cell r="N72"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3">
          <cell r="M73" t="str">
            <v>Programa  Planificación Institucional
sub proceso Control Interno y SEVRI</v>
          </cell>
          <cell r="N73" t="str">
            <v>Consolidar el proceso de planificación institucional mediante la aprobación y uso de manuales de procedimientos de trabajo para la planificación el seguimiento y la evaluación del que hacer institucional</v>
          </cell>
        </row>
        <row r="74">
          <cell r="M74" t="str">
            <v>Programa  Planificación Institucional
sub proceso de Modernización institucional</v>
          </cell>
          <cell r="N74" t="str">
            <v>Consolidar el proceso de planificación institucional mediante la aprobación y uso de manuales de procedimientos de trabajo para la planificación el seguimiento y la evaluación del que hacer institucional</v>
          </cell>
        </row>
      </sheetData>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de la Unidad"/>
      <sheetName val="Identificación"/>
      <sheetName val="Analisis"/>
      <sheetName val="Evaluacion"/>
      <sheetName val="Administración"/>
      <sheetName val="Revision"/>
      <sheetName val="Niveles y parametros"/>
      <sheetName val="Estructura"/>
      <sheetName val="Estructura1"/>
      <sheetName val="Est-res"/>
      <sheetName val="Datos"/>
      <sheetName val="Hoja4"/>
    </sheetNames>
    <sheetDataSet>
      <sheetData sheetId="0">
        <row r="14">
          <cell r="B14" t="str">
            <v>Carlos Castro</v>
          </cell>
        </row>
        <row r="15">
          <cell r="B15" t="str">
            <v>Francisco Fuentes</v>
          </cell>
        </row>
        <row r="16">
          <cell r="B16" t="str">
            <v>Heriberto Hernández</v>
          </cell>
        </row>
        <row r="17">
          <cell r="B17" t="str">
            <v>Juan Campos</v>
          </cell>
        </row>
        <row r="18">
          <cell r="B18" t="str">
            <v>María Montero</v>
          </cell>
        </row>
        <row r="19">
          <cell r="B19" t="str">
            <v>Mario Marín</v>
          </cell>
        </row>
        <row r="20">
          <cell r="B20" t="str">
            <v>Roberto Rodríguez</v>
          </cell>
        </row>
        <row r="21">
          <cell r="B21" t="str">
            <v>Virginia Martínez</v>
          </cell>
        </row>
        <row r="22">
          <cell r="B22" t="str">
            <v>Ana Álvarez</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Listas"/>
      <sheetName val="Hoja4"/>
    </sheetNames>
    <sheetDataSet>
      <sheetData sheetId="0"/>
      <sheetData sheetId="1">
        <row r="1">
          <cell r="A1" t="str">
            <v>Ambiente de control</v>
          </cell>
          <cell r="D1" t="str">
            <v>Interno</v>
          </cell>
        </row>
        <row r="2">
          <cell r="D2" t="str">
            <v>Externo</v>
          </cell>
        </row>
      </sheetData>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I 2018"/>
      <sheetName val="Hoja1"/>
      <sheetName val="Hoja2"/>
      <sheetName val="CATÁLOGO AL 8 DE JUNIO 16"/>
    </sheetNames>
    <sheetDataSet>
      <sheetData sheetId="0" refreshError="1">
        <row r="2">
          <cell r="A2" t="str">
            <v>Objetivo_1</v>
          </cell>
          <cell r="D2" t="str">
            <v>_1.1  No. de mujeres que reciben asistencia técnica (asesorías, capacitación y acompañamiento) en materia de emprendedurismo y empresariedad durante el cuatrienio  (PRODUCTO)</v>
          </cell>
          <cell r="E2" t="str">
            <v>1.1) 
2000</v>
          </cell>
          <cell r="F2" t="str">
            <v>312
(2014)</v>
          </cell>
          <cell r="G2" t="str">
            <v>Las mujeres no avanzan en sus procesos de autonomía económica y la igualdad de género se retrasa, crece el desempleo femenino</v>
          </cell>
          <cell r="M2" t="str">
            <v xml:space="preserve">Programa  empresariedad de las mujeres. </v>
          </cell>
          <cell r="N2" t="str">
            <v xml:space="preserve">Brindar capacitación, asesoría y seguimiento a mujeres en emprendedurismo y empresariedad con enfoque de género,  en todas las regiones del país </v>
          </cell>
        </row>
        <row r="3">
          <cell r="D3" t="str">
            <v>_1.2  Cantidad anual de mujeres que reciben capital semilla y seguimiento a la liquidación mediante el FOMUJER.</v>
          </cell>
          <cell r="E3" t="str">
            <v>1.2) 
1000</v>
          </cell>
          <cell r="F3">
            <v>1000</v>
          </cell>
          <cell r="G3" t="str">
            <v>Que las mujeres no pueden acceder a los recursos financieros y de capacitación.</v>
          </cell>
          <cell r="M3" t="str">
            <v xml:space="preserve">Proyecto ϵMPRENDE </v>
          </cell>
          <cell r="N3" t="str">
            <v>Contribuir a una mayor independencia económica de la mujer en áreas rurales y urbano-marginales, que se encuentra en situación de vulnerabilidad económica y tienen potencial empresarial.</v>
          </cell>
        </row>
        <row r="4">
          <cell r="D4" t="str">
            <v>_1.3  Cantidad de empresas públicas y privadas  ejecutando alguna de las fases del SIGIEG: Implementación, certificadas o premiadas con el Sello de Equidad de Género (PRODUCTO)</v>
          </cell>
          <cell r="E4" t="str">
            <v>1.3) 
65 empresas en el cuatrienio
(17 empresas por año en cualquiera de las fases)</v>
          </cell>
          <cell r="F4" t="str">
            <v>15 
(LB2014)</v>
          </cell>
          <cell r="G4" t="str">
            <v>Las mujeres no se emplean ni constituyen una prioridad en el sector privado para optar por una mayor igualdad</v>
          </cell>
          <cell r="M4" t="str">
            <v>Programa   FOMUJERES / Empresariedad</v>
          </cell>
          <cell r="N4" t="str">
            <v xml:space="preserve">Brindar capital semilla para el desarrollo de emprendimientos de las mujeres. </v>
          </cell>
        </row>
        <row r="5">
          <cell r="D5" t="str">
            <v>_1.4  Cantidad anual de mujeres capacitadas en formación humana  según región</v>
          </cell>
          <cell r="E5" t="str">
            <v>1.4) 
16500
1620 (2015)
5000 (2016)
10000 (2017)
4880 (2018)</v>
          </cell>
          <cell r="F5" t="str">
            <v>1620
(400 referidas a FOMUJER)</v>
          </cell>
          <cell r="G5" t="str">
            <v>Las mujeres en condiciones de pobreza no son fortalecidas con formación humana ni logran concretar sus planes de vidas en el nivel productivo.</v>
          </cell>
          <cell r="M5" t="str">
            <v xml:space="preserve">Programa  empleabilidad y valoración del trabajo no remunerado </v>
          </cell>
          <cell r="N5" t="str">
            <v>Incentivar  la mejora en la calidad del empleo de las mujeres en el sector privado empresarial, por medio de Sistemas de gestión de igualdad y equidad de género.</v>
          </cell>
        </row>
        <row r="6">
          <cell r="D6" t="str">
            <v xml:space="preserve">_10.1   Procesos de atención, asistencia técnica y asesoría  en empresariedad ,VcM, organización y liderazgo, y orientación  e información  están protocolizado y funcionando en cada regiones del INAMU  </v>
          </cell>
          <cell r="E6" t="str">
            <v>10.1) 
Estrategia de empresariedad protocolizada, Modelo preventivo en VcM protocolizado, Ampliados y protocolizados los servicios CIO</v>
          </cell>
          <cell r="F6" t="str">
            <v>Pruebas piloto y proyectos en ejecución: emprende, BA1, Liderazgo y organización (2013-2015)</v>
          </cell>
          <cell r="G6" t="str">
            <v>No hay procesos de trabajo modernizados y ampliados que permitan la atención de mujeres con calidad en todo el territorio nacional.</v>
          </cell>
          <cell r="M6" t="str">
            <v xml:space="preserve">Programa  Avanzamos Mujeres  </v>
          </cell>
          <cell r="N6" t="str">
            <v xml:space="preserve">Brindar formación humana a mujeres en condiciones de probreza o vulnerabilidad en todas las regiones del  país. </v>
          </cell>
        </row>
        <row r="7">
          <cell r="D7" t="str">
            <v>_11.1   Procesos y subprocesos de trabajo orientados a la gestión del FOMUJER  son aprobados y funcionan</v>
          </cell>
          <cell r="E7" t="str">
            <v>11.1) 
Al 2015 el proceso de trabajo FOMUJER , asi como sus manuales de procedimiento están mejorados, aprobados y en funcionamiento</v>
          </cell>
          <cell r="F7" t="str">
            <v>Reglamento FOMUJERES actualizado</v>
          </cell>
          <cell r="G7" t="str">
            <v>Privar a las mujeres de un acceso a recursos que promuevan su autonomía económica, más allá de dotación de capital semilla.</v>
          </cell>
          <cell r="M7" t="str">
            <v xml:space="preserve">Programa  atención y prevención a mujeres víctimas de violencia 
Subproceso estrategias y protocolos para la mejora y ampliación de servicios  </v>
          </cell>
          <cell r="N7" t="str">
            <v xml:space="preserve">Garantizar calidad y especialización de los servicios de atención en VcM, CEAAM y  que se brinda el INAMU en el nivel regional y en la Delegación de la Mujer  </v>
          </cell>
        </row>
        <row r="8">
          <cell r="D8" t="str">
            <v>_12.1    Cantidad de recursos humanos especializados contratados  para la DAF e informática de acuerdo con diagnóstico de necesidades aprobado</v>
          </cell>
          <cell r="E8" t="str">
            <v>12.1) 
10 profesionales DAF, 7 profesionales áreas técnicas, 5 profesionales informáticos</v>
          </cell>
          <cell r="F8" t="str">
            <v>Dx de necesidades de personal</v>
          </cell>
          <cell r="G8" t="str">
            <v>Que la institución no cuente con el personal idóneo suficiente para desempeñar el trabajo, afectando los servicios y la calidad.</v>
          </cell>
          <cell r="M8" t="str">
            <v xml:space="preserve">Programa  empresariedad de las mujeres. 
Subproceso estrategia y protocolos </v>
          </cell>
          <cell r="N8" t="str">
            <v>Diseñar estrategia y protocolos de atención a mujeres sobre  empresariedad y emprendedurismo que comprenda articulación entre los servicios INAMU y otros  servicios interinstitucionales en nivel central y regional.</v>
          </cell>
        </row>
        <row r="9">
          <cell r="D9" t="str">
            <v xml:space="preserve">_12.2    Cantidad de recursos humanos especializados contratados  para las áreas técnicas de acuerdo con diagnóstico de necesidades aprobado </v>
          </cell>
          <cell r="E9" t="str">
            <v>12.2) 
Técnicos administrativos: 7</v>
          </cell>
          <cell r="F9" t="str">
            <v>Dx de necesidades de personal</v>
          </cell>
          <cell r="G9" t="str">
            <v>Que la institución no cuente con el personal idóneo suficiente para desempeñar el trabajo, afectando los servicios y la calidad.</v>
          </cell>
          <cell r="M9" t="str">
            <v xml:space="preserve">Programa  información, orientación y referencia CIO 
Sub proceso Centro de llamadas </v>
          </cell>
          <cell r="N9" t="str">
            <v xml:space="preserve">Ampliar los servicios de información, atención y referencia a mujeres mediante la puesta en ejecución de un centro de llamadas con cobertura nacional </v>
          </cell>
        </row>
        <row r="10">
          <cell r="D10" t="str">
            <v xml:space="preserve">_12.3   Porcentaje de personal especializado de áreas técnicas y administrativas capacitado de acuerdo con prioridades del Plan de Capacitación Institucional </v>
          </cell>
          <cell r="E10" t="str">
            <v>12.3) 
20% al 2015,
75% al 2016,
95% al 2017</v>
          </cell>
          <cell r="F10" t="str">
            <v>Plan de capacitación 2015 2016</v>
          </cell>
          <cell r="G10" t="str">
            <v xml:space="preserve">Continuar con acciones aisladas, descoordinadas y desestructuradas que no permitan la dotación de personal idóneo y el fortalecimiento del desempeño laboral. </v>
          </cell>
          <cell r="M10" t="str">
            <v>Programa  FOMUJERES
Subproceso de estrategias, protocolos y fortalecimiento interno.</v>
          </cell>
          <cell r="N10" t="str">
            <v xml:space="preserve">Brindar capital semilla para el desarrollo de emprendimientos de las mujeres. </v>
          </cell>
        </row>
        <row r="11">
          <cell r="D11" t="str">
            <v xml:space="preserve">_13.1  Porcentaje de proyectos del portafolio de proyectos ejecutados del PETI 2015-2017 </v>
          </cell>
          <cell r="E11" t="str">
            <v>13.1) 
100%</v>
          </cell>
          <cell r="F11">
            <v>100</v>
          </cell>
          <cell r="G11" t="str">
            <v xml:space="preserve">Que la mayoría de procedimientos se hacen manualmente y por ende, lentos y con mayor incidencia a cometer errores, atrasando la atención y el servicio a las mujeres. 
Que la parte técnica y administrativa no pueda brindar servicios actualizados y de calidad a las mujeres.
Los tiempos de contratación administrativa para la adquisición de Tecnología normalmente superan los establecidos en la normativa, produciendo procesos de contratación infructuosos o nulos. 
</v>
          </cell>
          <cell r="M11" t="str">
            <v>Programa  Gestión de Recursos Humanos:  Subproceso Dotación de Recursos Humanos</v>
          </cell>
          <cell r="N11" t="str">
            <v>Desarrollar una estrategia institucional para la dotación, atención, registro y control de acciones relacionadas con el personal, que permita el cumplimiento de las metas y objetivos institucionales.</v>
          </cell>
        </row>
        <row r="12">
          <cell r="D12" t="str">
            <v>_14.1  Cantidad de edificios construídos y remodelados  bajo estándares adecuados y equipamiento requerido que respondan a las necesidades de las usuarias internas y externas.</v>
          </cell>
          <cell r="E12" t="str">
            <v>14.1) 
A-Contrucción Edificio y Regional Central.              
B-Contrucción Regionales; Huetar Norte, Brunca, Pacífico Central y Huetar Caribe.
C-Construcción CEAAM Metropolitano.  
D-Adquisición Edificio Delegación
E-Remodelación Regional Chorotega
F-Remodelación CEAAM Occidente</v>
          </cell>
          <cell r="F12" t="str">
            <v>Remodelaciones realizadas al 2015 (CEAAM OCCIDENTE, UR Chorotega, antiguas instalaciones CEAAM Puntarenas)</v>
          </cell>
          <cell r="G12" t="str">
            <v xml:space="preserve">El INAMU no tiene edificios propios, ni los espacios con una infraestructura homogénea en relación con imagen e identidad institucional.  
Tampoco se cuida la salud ocupacional, no se cumple con la normativa, y no se reúnen las condiciones ambientales para el personal y las personas usuarias según la ubicación geográfica que se trate.
Se actúa sobre la coyuntura haciendo crecer los riesgos y consecuencias del error, como por ejemplo, alquileres costosos, edificios o equipos que no reúnen condiciones. 
La inversión de los recursos en infraestructura no es la óptima y no se satisface las necesidades de las usuarias internas y externas.  Esto no contribuye en el clima organizacional.
</v>
          </cell>
          <cell r="M12" t="str">
            <v>Programa  Gestión de Recursos Humanos: SubprocesoSalud y Bienestar:</v>
          </cell>
          <cell r="N12" t="str">
            <v>Desarrollar una estrategia institucional para la dotación, atención, registro y control de acciones relacionadas con el personal, que permita el cumplimiento de las metas y objetivos institucionales.</v>
          </cell>
        </row>
        <row r="13">
          <cell r="D13" t="str">
            <v>_14.2   Cantidad de edificios con servicios públicos y equipamiento  requerido, que respondan a las necesidades de las usuarias internas y externas.</v>
          </cell>
          <cell r="E13" t="str">
            <v>14.2)
14 Edificios</v>
          </cell>
          <cell r="F13" t="str">
            <v>14 edificios al 2015</v>
          </cell>
          <cell r="G13" t="str">
            <v xml:space="preserve">Atraso o mal diseñados los proyectos por falta de personal especializado.                           </v>
          </cell>
          <cell r="M13" t="str">
            <v>Programa  Gestión de Recursos Humanos: Subprocesos: Registro y Control</v>
          </cell>
          <cell r="N13" t="str">
            <v>Desarrollar una estrategia institucional para la dotación, atención, registro y control de acciones relacionadas con el personal, que permita el cumplimiento de las metas y objetivos institucionales.</v>
          </cell>
        </row>
        <row r="14">
          <cell r="D14" t="str">
            <v>_15.1   NICSP y el costeo unitario de servicios en casos piloto incorporados en la gestión administrativa del INAMU</v>
          </cell>
          <cell r="E14" t="str">
            <v>15.1)
Al 2018 las NICSP y el costeo unitario de servicios en casos piloto incorporados en la gestión administrativa del INAMU</v>
          </cell>
          <cell r="F14">
            <v>0</v>
          </cell>
          <cell r="G14" t="str">
            <v xml:space="preserve">Que la institución no cumpla con POI.
POI con proyectos de baja inversión.
Que las mujeres no reciban los servicios en la proporción que se necesita.
</v>
          </cell>
          <cell r="M14" t="str">
            <v>Programa  Gestión de Recursos Humanos: Subprocesos: Remuneraciones</v>
          </cell>
          <cell r="N14" t="str">
            <v>Desarrollar una estrategia institucional para la dotación, atención, registro y control de acciones relacionadas con el personal, que permita el cumplimiento de las metas y objetivos institucionales.</v>
          </cell>
        </row>
        <row r="15">
          <cell r="D15" t="str">
            <v>_2.1   Cantidad de instituciones  con servicios estratégicos públicos que cuentan con políticas, procedimientos de atención y mecanismos de verificación de satisfacción de demandas y necesidades de las mujeres.  (efecto)</v>
          </cell>
          <cell r="E15" t="str">
            <v>2.1) 
50 instituciones
(incluyendo Municipalidades)</v>
          </cell>
          <cell r="F15" t="str">
            <v>25 instituciones</v>
          </cell>
          <cell r="G15" t="str">
            <v>Se debilita el compromiso de los gobiernos locales y las oficinas municipales en su labor estratégica de promoción y atención con perspectiva de género a favor de la igualdad de las mujeres.</v>
          </cell>
          <cell r="M15" t="str">
            <v>Programa  Gestión de Recursos Humanos:  Subproceso Dotación de Recursos Humanos</v>
          </cell>
          <cell r="N15" t="str">
            <v>Desarrollar una estrategia institucional para la dotación, atención, registro y control de acciones relacionadas con el personal, que permita el cumplimiento de las metas y objetivos institucionales.</v>
          </cell>
        </row>
        <row r="16">
          <cell r="D16" t="str">
            <v>_2.2   Tasa anual de mujeres atendidas por el INAMU que solicitan información, orientación y referencia  sobre derechos, trámites y servicios públicos.  (PRODUCTO)</v>
          </cell>
          <cell r="E16" t="str">
            <v>2.2) 
10%  crecimiento anual</v>
          </cell>
          <cell r="F16" t="str">
            <v>2700
(2013-2014)</v>
          </cell>
          <cell r="G16" t="str">
            <v>El poco acceso de las mujeres en las diferentes regiones a los servicios públicos que respondan a las necesidades, demandas e intereses de las mujeres.</v>
          </cell>
          <cell r="M16" t="str">
            <v>Programa  Gestión de Recursos Humanos:  Subproceso Capacitación de Recursos Humanos</v>
          </cell>
          <cell r="N16" t="str">
            <v>Desarrollar una estrategia institucional para la dotación, atención, registro y control de acciones relacionadas con el personal, que permita el cumplimiento de las metas y objetivos institucionales.</v>
          </cell>
        </row>
        <row r="17">
          <cell r="D17" t="str">
            <v>_3.1  Cantidad de mujeres capacitadas para ejercer una participación política género sensitiva en distintas instancias de participación, según región y en comparación con la línea base 2014 (PRODUCTO)</v>
          </cell>
          <cell r="E17" t="str">
            <v>3.1) 
2000</v>
          </cell>
          <cell r="F17" t="str">
            <v>Ciudadanía da la línea base 2013-14</v>
          </cell>
          <cell r="G17" t="str">
            <v>Aumenta la brecha de desigualdad entre mujeres y hombres en el nivel de representación y liderazgo político. Las disposiciones normativas actuales no garantizan la paridad efectiva en los resultados.</v>
          </cell>
          <cell r="M17" t="str">
            <v>Programa  Plataforma tecnológica</v>
          </cell>
          <cell r="N17" t="str">
            <v xml:space="preserve">Proveer servicios para las mujeres, mediante adquisiciones de equipos servidores y tecnologías que permite brindar servicios desde el INAMU  </v>
          </cell>
        </row>
        <row r="18">
          <cell r="D18" t="str">
            <v xml:space="preserve">_3.2   Cantidad de partidos políticos asesorados para el cumplimiento efectivo de la paridad con la línea base 2014. (PRODUCTO) </v>
          </cell>
          <cell r="E18" t="str">
            <v>3.2) 
13 nacionales 
20 partidos políticos provinciales cantonales</v>
          </cell>
          <cell r="F18">
            <v>0</v>
          </cell>
          <cell r="G18" t="str">
            <v xml:space="preserve">Menos mujeres elegidas en los espacios de representación y toma de decisiones.
Las mujeres siguen reproduciendo los patrones del ejercicio del poder desde el patriarcado, incidiendo negativamente en la representación y el cambio cultural
</v>
          </cell>
          <cell r="M18" t="str">
            <v>Programa  Redes y comunicación</v>
          </cell>
          <cell r="N18" t="str">
            <v>Dotar al INAMU con dispositivos de comunicación conectados con el mundo,  y contar con una red interinstitucional enlazada con las unidadess regionales y servicios externos</v>
          </cell>
        </row>
        <row r="19">
          <cell r="D19" t="str">
            <v>_3.3   Cantidad de organizaciones sociales de mujeres y mixtas asesoradas para la defensa de sus derechos, la incidencia y la participación política  (PRODUCTO)</v>
          </cell>
          <cell r="E19" t="str">
            <v>3.3) 
500</v>
          </cell>
          <cell r="F19" t="str">
            <v xml:space="preserve">Ciudadanía da la línea base 2013-14 + Área de Desarrollo Regional </v>
          </cell>
          <cell r="G19" t="str">
            <v xml:space="preserve">Las mujeres con aspiraciones electorales no están bien preparadas para ejercer nuevos cargos. 
Se rezaga el avance hacia la paridad en la representación política partidaria. 
Se incumple la ley electoral costarricense
</v>
          </cell>
          <cell r="M19" t="str">
            <v>Programa  Sistemas de información</v>
          </cell>
          <cell r="N19" t="str">
            <v>Desarrollar y dar  mantenimiento a los sitemas de información</v>
          </cell>
        </row>
        <row r="20">
          <cell r="D20" t="str">
            <v xml:space="preserve">_4.1    Cantidad de mujeres capacitadas en salud sexual y reproductiva, según edad y grupo poblacional priorizado en relación con la lìnea base 2014 (PRODUCTO) </v>
          </cell>
          <cell r="E20" t="str">
            <v>4.1) 
5000</v>
          </cell>
          <cell r="F20" t="str">
            <v>3000</v>
          </cell>
          <cell r="G20" t="str">
            <v xml:space="preserve">Las mujeres siguen reproduciendo los patrones del ejercicio de apropiación del cuerpo desde el patriarcado. 
Impacto negativo al avance de la transformación cultural de mitos y estereotipos.
Se retardan las condiciones necesarias para el empoderamiento femenino. 
Afectación de la imagen institucional por la limitada respuesta estatal a las necesidades e intereses de las mujeres en este ámbito
</v>
          </cell>
          <cell r="M20" t="str">
            <v xml:space="preserve">Programa  Soporte Técnico </v>
          </cell>
          <cell r="N20" t="str">
            <v>Garantizar el servicio informático institucional  en los subprocesos  de plataforma tecnológica, redes y comunicación y sistemas de información</v>
          </cell>
        </row>
        <row r="21">
          <cell r="D21" t="str">
            <v>_4.2   Cantidad de servicios públicos de salud sexual y reproductiva asesorados y en plan piloto en materia de género, calidad y calidez para el  autocontrol, y cuidado del cuerpo de las mujeres (PRODUCTO)</v>
          </cell>
          <cell r="E21" t="str">
            <v>4.2) 
MEP: PASI con cobertura ampliada a Diversificada
CCSS: 800 EBAIS
ICODER: Política de género y deporte aprobada</v>
          </cell>
          <cell r="F21">
            <v>800</v>
          </cell>
          <cell r="G21" t="str">
            <v>Se retrasa el ejercicio de los derechos de las mujeres con respecto a la salud sexual y reproductiva y el control del cuerpo.</v>
          </cell>
          <cell r="M21" t="str">
            <v xml:space="preserve">Programa  Servicios Generales Subproceso Mantenimiento de Instalaciones Propias y Arrendadas </v>
          </cell>
          <cell r="N21" t="str">
            <v>Garantizar los servicios públicos, mantenimiento y transporte que requiere la institución para su operatividad.</v>
          </cell>
        </row>
        <row r="22">
          <cell r="D22" t="str">
            <v>_5.1    Cantidad de personas que participan en Foros, seminarios, debates, ferias y otras acciones de difusión abierta sobre derechos de las mujeres y la  igualdad</v>
          </cell>
          <cell r="E22" t="str">
            <v>5.1) 
8800 por año</v>
          </cell>
          <cell r="F22" t="str">
            <v>8875
LB 2015</v>
          </cell>
          <cell r="G22" t="str">
            <v xml:space="preserve">La producción y difusión de conocimiento responden a necesidades emergentes que pueden no estar planificadas y entrelazadas de manera estratégica.
Se incide de forma poco estratégica en el cambio cultural a favor de la igualdad y la equidad de género.
Los espacios movilizadores y las campañas de comunicación e información podrían politizarse (electoralmente) y no cumplir su cometido de sensibilización en favor de la igualdad de género.
</v>
          </cell>
          <cell r="M22" t="str">
            <v>Proyectos de inversión en infraestructura</v>
          </cell>
          <cell r="N22" t="str">
            <v xml:space="preserve">Desarrollar la infraestructura INAMU en el nivel central y regional de acuerdo con los requerimientos de las mujeres y la normativa vinculante. </v>
          </cell>
        </row>
        <row r="23">
          <cell r="D23" t="str">
            <v>_6.1   Porcentaje  de instituciones del Sistema Nacional de Violencia contra las Mujeres SNVcM con servicios públicos estratégicos cuentan con protocolos y estándares de calidad desarrollados.</v>
          </cell>
          <cell r="E23" t="str">
            <v>6.1) 
25% 
(3 instituciones
 de 12)</v>
          </cell>
          <cell r="F23" t="str">
            <v>1
Delegación de la mujer 2015-2016</v>
          </cell>
          <cell r="G23" t="str">
            <v xml:space="preserve">Servicio deficiente 
Que el tipo de respuesta, tiempo de la respuesta, accesibilidad, satisfacción e impacto de la respuesta*, no esté acorde  a las necesidades de las mujeres
</v>
          </cell>
          <cell r="M23" t="str">
            <v>Programa  Servicios Generales Subproceso Servicios Públicos</v>
          </cell>
          <cell r="N23" t="str">
            <v>Garantizar los servicios públicos, mantenimiento y transporte que requiere la institución para su operatividad.</v>
          </cell>
        </row>
        <row r="24">
          <cell r="D24" t="str">
            <v>_6.2   Cantidad de mujeres organizadas  grupos de autoayuda  para prevenir la VcM, según región al finalizar el 2018.(EFECTO)</v>
          </cell>
          <cell r="E24" t="str">
            <v>6.2) 
300  mujeres en redes  y
30 grupos femeninos de autoayuda 
14 comunidades</v>
          </cell>
          <cell r="F24" t="str">
            <v>BA1= (2014)
10 territorios LB 2015</v>
          </cell>
          <cell r="G24" t="str">
            <v>Mujeres víctimas de violencia que no logran reinsertarse a la sociedad, mediante servicios integrales.</v>
          </cell>
          <cell r="M24" t="str">
            <v>Programa  Servicios Generales.    Subproceso Servicios Contratados</v>
          </cell>
          <cell r="N24" t="str">
            <v>Garantizar los servicios públicos, mantenimiento y transporte que requiere la institución para su operatividad.</v>
          </cell>
        </row>
        <row r="25">
          <cell r="D25" t="str">
            <v xml:space="preserve">_6.3   Cantidad de comunidades beneficiadas con nuevas alternativas de prevención primaria según región /cantón 
</v>
          </cell>
          <cell r="E25" t="str">
            <v>6.3) 
17
Comuniddes en los territorios priorizados</v>
          </cell>
          <cell r="F25">
            <v>0</v>
          </cell>
          <cell r="G25" t="str">
            <v>Poblaciones sin accesibilidad al servicio. personal saturado y desgastado</v>
          </cell>
          <cell r="M25" t="str">
            <v>Programa  Proveeduría Subproceso  Control de Activos Fijos</v>
          </cell>
          <cell r="N25" t="str">
            <v xml:space="preserve">Adquirir bienes y servicios para las necesidades de las personas usuarias internas y externas del INAMU, manteniendo el registro de activos y suministros correspondientes según la normativa vigente </v>
          </cell>
        </row>
        <row r="26">
          <cell r="D26" t="str">
            <v>_6.4.1   Cantidad de mujeres en alto riesgo de femicidio atendidas con  modelos preventivos CLAIS</v>
          </cell>
          <cell r="E26" t="str">
            <v xml:space="preserve">6.4)
CLAIS: 31 conformados
</v>
          </cell>
          <cell r="F26" t="str">
            <v xml:space="preserve">LB 2015
CLAIS: 10 comités
</v>
          </cell>
          <cell r="G26" t="str">
            <v>Las mujeres víctimas no disminuyen pues no se atacan las causas estructurales que originan la violencia contra las mujeres.</v>
          </cell>
          <cell r="M26" t="str">
            <v>Programa  Proveeduría Subproceso  Control de Suministros</v>
          </cell>
          <cell r="N26" t="str">
            <v xml:space="preserve">Adquirir bienes y servicios para las necesidades de las personas usuarias internas y externas del INAMU, manteniendo el registro de activos y suministros correspondientes según la normativa vigente </v>
          </cell>
        </row>
        <row r="27">
          <cell r="D27" t="str">
            <v>_6.4.2  Cantidad de mujeres en alto riesgo de femicidio atendidas con  modelos preventivos KITS</v>
          </cell>
          <cell r="E27" t="str">
            <v>6.4.2)
Kits emergencia: 180 = 30/año 2015, 40/año 2016, 50/año 2017, 60/año 2018</v>
          </cell>
          <cell r="F27" t="str">
            <v xml:space="preserve">LB 2015
KITS: 18 ♀
</v>
          </cell>
          <cell r="G27" t="str">
            <v>Las mujeres víctimas no disminuyen pues no se atacan las causas estructurales que originan la violencia contra las mujeres.</v>
          </cell>
          <cell r="M27" t="str">
            <v>Programa  Financiero Contable Subproceso Tesorería</v>
          </cell>
          <cell r="N27" t="str">
            <v>Dar soporte presupuestario, contable y de gestión operaciones de flujos monetarios para el logro de objetivos y metas institucionales</v>
          </cell>
        </row>
        <row r="28">
          <cell r="D28" t="str">
            <v>_6.4.3 Cantidad de mujeres en alto riesgo de femicidio atendidas con  modelos preventivos CEAAM</v>
          </cell>
          <cell r="E28" t="str">
            <v>6.4.3)
CEAAM: 1290 x Cuatrienio, 300/año 2015, 300/año 2016, 330/año 2017, 360/año 2018</v>
          </cell>
          <cell r="F28" t="str">
            <v>LB 2015
CEAAM: 458 ♀</v>
          </cell>
          <cell r="G28" t="str">
            <v>Las mujeres víctimas no disminuyen pues no se atacan las causas estructurales que originan la violencia contra las mujeres.</v>
          </cell>
          <cell r="M28" t="str">
            <v>Programa  Financiero Contable Subproceso Presupuesto</v>
          </cell>
          <cell r="N28" t="str">
            <v>Dar soporte presupuestario, contable y de gestión operaciones de flujos monetarios para el logro de objetivos y metas institucionales</v>
          </cell>
        </row>
        <row r="29">
          <cell r="D29" t="str">
            <v xml:space="preserve">_6.5  Número de mujeres víctimas de violencia atendidas </v>
          </cell>
          <cell r="E29" t="str">
            <v>6.5) 
6000 ♀ por año</v>
          </cell>
          <cell r="F29" t="str">
            <v>LB 2015
4614 ♀</v>
          </cell>
          <cell r="G29" t="str">
            <v>Las mujeres víctimas no disminuyen pues no se atacan las causas estructurales que originan la violencia contra las mujeres.</v>
          </cell>
          <cell r="M29" t="str">
            <v xml:space="preserve">Programa  Financiero Contable
Subproceso Contabilidad  </v>
          </cell>
          <cell r="N29" t="str">
            <v>Dar soporte presupuestario, contable y de gestión operaciones de flujos monetarios para el logro de objetivos y metas institucionales</v>
          </cell>
        </row>
        <row r="30">
          <cell r="D30" t="str">
            <v>_7.1.1  Aumento anual en el porcentaje de cumplimiento de las acciones de PIEG, y de los compromisos internacionales sobre las mujeres, con respecto al año anterior. (Efecto)</v>
          </cell>
          <cell r="E30" t="str">
            <v xml:space="preserve">  7.1.1)
25% avance III Plan PIEG anual
(conlleva: Fortalecer las rectorias politicas centrales y locales de la PIEG).  
</v>
          </cell>
          <cell r="F30" t="str">
            <v>LB 2015
35%</v>
          </cell>
          <cell r="G30"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0" t="str">
            <v xml:space="preserve">Programa  formulación de políticas, articulación  y asesorías en género y prevención de la violencia en servicios públicos estratégicos
</v>
          </cell>
          <cell r="N30" t="str">
            <v>Incidir en acciones que promuevan y oficialicen la transversalización del enfoque de género en el quehacer del Ministerio X o del servicio público X, o institución X (anotar)</v>
          </cell>
        </row>
        <row r="31">
          <cell r="D31" t="str">
            <v>_7.1.2   Aumento anual en el porcentaje de cumplimiento de las acciones del SVcM y de los compromisos internacionales sobre las mujeres, con respecto al año anterior. (Efecto)</v>
          </cell>
          <cell r="E31" t="str">
            <v>7.1.2)
2015: Elaboración de la política
2016: Política y PLANOVI aprobados
2017:10% acciones PLANOVI ejecutándose
2018: 20% acciones PLANOVI ejecutándose</v>
          </cell>
          <cell r="F31" t="str">
            <v>LB 2015
0</v>
          </cell>
          <cell r="G31"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1" t="str">
            <v xml:space="preserve">Programa  para la gestión política y la protección de los derechos humanos de las mujeres 
</v>
          </cell>
          <cell r="N31" t="str">
            <v>Brindar Servicios Jurídicos,  información y orientación presencial, telefónica, electrónica  a las mujeres, así como la asesoría  y coordinación ante las  instituciones para su atención directa.</v>
          </cell>
        </row>
        <row r="32">
          <cell r="D32" t="str">
            <v xml:space="preserve">_7.2  Sistema Unificado de Indicadores y Estadísticas de Género diseñado y funcionando en 2017, con información pertinente para la PIEG, el PLANOVI, Sistema Nacional de VcM y los compromisos internacionales </v>
          </cell>
          <cell r="E32" t="str">
            <v xml:space="preserve">7.2)
Sistema Unificado de Indicadores y Estadísticas de Género diseñado y funcionando en 2017, con información pertinente para la PIEG, el PLANOVI, Sistema Nacional de VcM y los compromisos internacionales 
2015= convenio con INEC  </v>
          </cell>
          <cell r="F32" t="str">
            <v>LB 2015
0</v>
          </cell>
          <cell r="G32" t="str">
            <v xml:space="preserve">Sin informes de evaluación adecuados y sin sistemas de seguimiento, la PIEG y el SNVcM pierden vigencia y actualidad. Podría perderse la orientación institucional estratégica y aumentarían las acciones públicas improvisadas, con lo cual no se mejoran las condiciones de vida de las mujeres.
El trabajo con perspectiva de género y de atención ante la violencia contra las mujeres no logran incorporarse en los procesos institucionales públicos, retrasándose gravemente la transversalización como estrategia país. Profundizándose las desigualdades de género.
</v>
          </cell>
          <cell r="M32" t="str">
            <v>Programa  impulso a la participación política y liderazgo de las mujeres</v>
          </cell>
          <cell r="N32" t="str">
            <v>Contribuir al fortalecimiento  de  las capacidades ciudadanas, el liderazgo y la participación política de las mujeres en su diversidad,  para su empoderamiento e incidencia en la promoción de la igualdad y la equidad de género en diversos ámbitos.</v>
          </cell>
        </row>
        <row r="33">
          <cell r="D33" t="str">
            <v>_7.3    Porcentaje del Personal del INAMU que realiza su trabajo según el proceso de gestión de rectoria que ha sido protocolizado y aprobado. (Gestión)</v>
          </cell>
          <cell r="E33" t="str">
            <v>7.3)
100%     
 al 2018</v>
          </cell>
          <cell r="F33" t="str">
            <v>POI 2015</v>
          </cell>
          <cell r="G33" t="str">
            <v>Debilitamiento en la planificación institucional que no permite cumplir con los objetivos estratégicos y la misión institucional.</v>
          </cell>
          <cell r="M33" t="str">
            <v xml:space="preserve">Programa  para el desarrollo de capacidades en género a partidos políticos nacionales, provinciales y cantonales
</v>
          </cell>
          <cell r="N33" t="str">
            <v>Dar asistencia técnica  para el manejo del enfoque de género en personas representantes de partidos políticos, para el fortalecimiento de las mujeres mediante la capacitación y su participación en los espacios de toma de decisiones internas.</v>
          </cell>
        </row>
        <row r="34">
          <cell r="D34" t="str">
            <v>_8.1    Porcentaje anual de resoluciones positivas de la gestión de compras institucionales, con respecto al porcentaje total de compras proyectado.(EFECTO)</v>
          </cell>
          <cell r="E34" t="str">
            <v>8.1)
85% anual de resoluciones positivas de conformidad a lo Programa do.</v>
          </cell>
          <cell r="F34" t="str">
            <v xml:space="preserve">2012=70%  2013=72,5%                  </v>
          </cell>
          <cell r="G34" t="str">
            <v xml:space="preserve">Efectos negativos en los servicios que se brindan a las personas usuarias externas, internas. 
Atrasos en el trámite de las contrataciones.
Impacto negativo en la ejecución presupuestaria.
</v>
          </cell>
          <cell r="M34" t="str">
            <v xml:space="preserve">Programa fortalecimiento a org de ♀ y mixtas, en enfoque de género, DDHH, liderazgo e incidencia política
</v>
          </cell>
          <cell r="N34" t="str">
            <v>Fortalecer los conocimientos, destrezas y habilidades de las mujeres para la mejora del ejercicio de su liderazgo y el fortalecimiento de sus organizaciones y comunidades .</v>
          </cell>
        </row>
        <row r="35">
          <cell r="D35" t="str">
            <v>_8.2    Variación porcentual del tiempo de duración promedio de la contratación según línea base.</v>
          </cell>
          <cell r="E35" t="str">
            <v>8.2)
Disminuir en un 5% el tiempo por proceso de compra según línea base.</v>
          </cell>
          <cell r="F35" t="str">
            <v>La cantidad de días hábiles establecidos en la circular PE.003-2011 para cada proceso de contratacion.    Pública=264  Abreviada= 143  Directa=41</v>
          </cell>
          <cell r="G35" t="str">
            <v xml:space="preserve">Efectos negativos en los servicios que se brindan a las personas usuarias externas, internas. Atrasos en el trámite de las contrataciones.
Impacto negativo en la ejecución presupuestaria.
</v>
          </cell>
          <cell r="M35" t="str">
            <v xml:space="preserve">Programa  Género y salud sexual y reproductiva 
sub proceso: capacitación a mujeres  </v>
          </cell>
          <cell r="N35" t="str">
            <v>Fortalecer las capacidades de las mujeres en SS/SR para el control de su cuerpo y el reconocimiento de sexualidades libres de violencia</v>
          </cell>
        </row>
        <row r="36">
          <cell r="D36" t="str">
            <v>_9.1   Porcentaje de cumplimiento por etapas de la vinculacion plan-presup. y redefinición de Programas presupuestarios. Escala: 25% POI elaborado 25% Presup. elaborado y codif. de acuerdo a POI 25% Redefinidos Programas y sub Programas presupuestarios</v>
          </cell>
          <cell r="E36" t="str">
            <v>9.1)
100%</v>
          </cell>
          <cell r="F36" t="str">
            <v>LB 2015
25% cumplido Manual Plan Presupuesto</v>
          </cell>
          <cell r="G36" t="str">
            <v xml:space="preserve">Crecen las advertencias por rezagos, incumplimientos u omisiones de parte de los Entes Fiscalizadores.  
Tendencia a la entropía negativa. La institución no cambia a pesar de que reconoce que deban hacerse mejoras.
</v>
          </cell>
          <cell r="M36" t="str">
            <v>Programa  Género y salud sexual y reproductiva  
sub proceso: Salud pública</v>
          </cell>
          <cell r="N36"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7">
          <cell r="D37" t="str">
            <v xml:space="preserve">_9.2  Consolidados y protocolizado los procesos (el ciclo) de planificación según niveles Estratégica, táctica y operativa, sus riesgos  y los presupuestos plurianuales. </v>
          </cell>
          <cell r="E37" t="str">
            <v>9.2) 
Protocolo de los procesos (el ciclo) de planificación elaborados y aprobados al 2017</v>
          </cell>
          <cell r="F37" t="str">
            <v xml:space="preserve">LB 2015
Catálogo de Programa s institucionales
Manual plan presupesto </v>
          </cell>
          <cell r="G37" t="str">
            <v xml:space="preserve">Las políticas internas no se renuevan, los Programa s y operaciones no se mejoran.
Los bienes y servicios podrían no responder a las necesidades de la población usuaria.
</v>
          </cell>
          <cell r="M37" t="str">
            <v xml:space="preserve">Programa  Género y salud sexual y reproductiva 
sub proceso: Educación pública </v>
          </cell>
          <cell r="N37"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8">
          <cell r="M38" t="str">
            <v xml:space="preserve">Programa  Género y salud sexual y reproductiva 
sub proceso: Modelo Hospital de las Mujeres </v>
          </cell>
          <cell r="N38"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39">
          <cell r="M39" t="str">
            <v xml:space="preserve">Programa  Género, salud y deporte </v>
          </cell>
          <cell r="N39" t="str">
            <v xml:space="preserve">Brindar asistencia técnica y capacitación al personal público en enfoque de género con énfasis en Salud Sexual y Salud reproductiva para una atención de calidad y calidez hacia las mujeres, basada en el autocontrol y cuidado de sus cuerpos. </v>
          </cell>
        </row>
        <row r="40">
          <cell r="M40" t="str">
            <v>Programa   divulgación de información especializada en mujeres y derechos humanos.</v>
          </cell>
          <cell r="N40" t="str">
            <v xml:space="preserve">Proporcionar un servicio de información diverso a la ciudadanía, en materia de igualdad y equidad de género, y derechos humanos de las mujeres  </v>
          </cell>
        </row>
        <row r="41">
          <cell r="M41" t="str">
            <v>Programa  investigaciones especializadas y producción de materiales a favor de los derechos humanos de las mujeres</v>
          </cell>
          <cell r="N41" t="str">
            <v xml:space="preserve">Aumentar  y difundir el conocimiento especializado en género mediante investigaciones y materiales  específicos sobre mujeres en su diversidad y según temas priorizados con enfoque de género. </v>
          </cell>
        </row>
        <row r="42">
          <cell r="M42" t="str">
            <v xml:space="preserve">Programa  Promotoras de derechos </v>
          </cell>
          <cell r="N42" t="str">
            <v xml:space="preserve">Capacitacitar mujeres como promotoras de derechos , con el fin de que multipliquen sus conocimientos con otras mujeres de su comunidad. </v>
          </cell>
        </row>
        <row r="43">
          <cell r="M43" t="str">
            <v xml:space="preserve">Programa  Atención Especializada en VcM
SubPrograma excelencia en los servicios para la atención de VcM </v>
          </cell>
          <cell r="N43" t="str">
            <v>Dar atención integral, de calidad, opotuna, accesible, segura y efectiva a las mujeres, que permita la restitución de sus DDHH para una vida digna y libre de violencia</v>
          </cell>
        </row>
        <row r="44">
          <cell r="M44" t="str">
            <v xml:space="preserve">Programa  Atención Especializada en VcM
SubPrograma excelencia en los servicios para la atención de VcM </v>
          </cell>
          <cell r="N44" t="str">
            <v>Dar atención integral, de calidad, opotuna, accesible, segura y efectiva a las mujeres, que permita la restitución de sus DDHH para una vida digna y libre de violencia</v>
          </cell>
        </row>
        <row r="45">
          <cell r="M45" t="str">
            <v>Programa  Atención Especializada en VcM
SubPrograma Fomento de Grupos de Autoayuda</v>
          </cell>
          <cell r="N45" t="str">
            <v>Dar atención integral, de calidad, opotuna, accesible, segura y efectiva a las mujeres, que permita la restitución de sus DDHH para una vida digna y libre de violencia</v>
          </cell>
        </row>
        <row r="46">
          <cell r="M46" t="str">
            <v>Programa  Promoción comunitaria para una  vida sin violencia
Subproceso promoción de masculinidades positivas.</v>
          </cell>
          <cell r="N46" t="str">
            <v xml:space="preserve">Desarrollar procesos que fortalezcan conocimientos, habilidades y destresas que permitan el empoderamiento de las mujeres así como la remoción de mitos y prejuicios que propiacian y legitiman la violencia en todas sus manifiestaciones </v>
          </cell>
        </row>
        <row r="47">
          <cell r="M47" t="str">
            <v>Programa  Promoción comunitaria para una  vida sin violencia
Subproceso promoción del Liderazgo de niñas y adolescentes</v>
          </cell>
          <cell r="N47" t="str">
            <v xml:space="preserve">Desarrollar procesos que fortalezcan conocimientos, habilidades y destresas que permitan el empoderamiento de las mujeres así como la remoción de mitos y prejuicios que propiacian y legitiman la violencia en todas sus manifiestaciones </v>
          </cell>
        </row>
        <row r="48">
          <cell r="M48" t="str">
            <v xml:space="preserve">Programa  prevención del femicidio: subproceso CLAIS  </v>
          </cell>
          <cell r="N48" t="str">
            <v>Fortalecer las potencialidades individuales, colectivas en institucionales que reduzcan el impacto de la violencia en mujeres en alto riesgo de femicidio</v>
          </cell>
        </row>
        <row r="49">
          <cell r="M49" t="str">
            <v xml:space="preserve">Programa  prevención del femicidio: subproceso KITS  </v>
          </cell>
          <cell r="N49" t="str">
            <v>Fortalecer las potencialidades individuales, colectivas en institucionales que reduzcan el impacto de la violencia en mujeres en alto riesgo de femicidio</v>
          </cell>
        </row>
        <row r="50">
          <cell r="M50" t="str">
            <v xml:space="preserve">Programa  prevención del femicidio: sub proceso CEAAM  </v>
          </cell>
          <cell r="N50" t="str">
            <v>Fortalecer las potencialidades individuales, colectivas en institucionales que reduzcan el impacto de la violencia en mujeres en alto riesgo de femicidio</v>
          </cell>
        </row>
        <row r="51">
          <cell r="M51" t="str">
            <v>Programa  Atención Especializada en VcM
SubPrograma  Atención especializada a mujeres víctimas de violencia</v>
          </cell>
          <cell r="N51" t="str">
            <v>Dar atención integral, de calidad, opotuna, accesible, segura y efectiva a las mujeres, que permita la restitución de sus DDHH para una vida digna y libre de violencia</v>
          </cell>
        </row>
        <row r="52">
          <cell r="M52" t="str">
            <v>Programa  Gestión de la PIEG y sus Planes de Acción
Subproceso 
Seguimiento, Evaluación y Rendición de cuentas</v>
          </cell>
          <cell r="N52" t="str">
            <v>Dar seguimiento a la ejecución de la PIEG y sus planes de acción para promover la igualdad a favor de los derechos de las mujeres.</v>
          </cell>
        </row>
        <row r="53">
          <cell r="M53" t="str">
            <v>Programa  Gestión de la PIEG y sus Planes de Acción
Subproceso Asesoría y articulación interinstitucional</v>
          </cell>
          <cell r="N53" t="str">
            <v>Dar seguimiento a la ejecución de la PIEG y sus planes de acción para promover la igualdad a favor de los derechos de las mujeres.</v>
          </cell>
        </row>
        <row r="54">
          <cell r="M54" t="str">
            <v>Programa  Gestión de la PIEG y sus Planes de Acción
Subproceso Gestión participativa de la Política PIEG</v>
          </cell>
          <cell r="N54" t="str">
            <v>Dar seguimiento a la ejecución de la PIEG y sus planes de acción para promover la igualdad a favor de los derechos de las mujeres.</v>
          </cell>
        </row>
        <row r="55">
          <cell r="M55" t="str">
            <v>Programa  Gestión de la PIEG y sus Planes de Acción
Subproceso Seguimiento, Evaluación y Rendición de cuentas</v>
          </cell>
          <cell r="N55" t="str">
            <v>Dar seguimiento a la ejecución de la PIEG y sus planes de acción para promover la igualdad a favor de los derechos de las mujeres.</v>
          </cell>
        </row>
        <row r="56">
          <cell r="M56" t="str">
            <v>Programa  Gestión del SNAVcM
Sistema SUMEVIG</v>
          </cell>
          <cell r="N56" t="str">
            <v>Facilitar la ejecución de la política de violencia contra las mujeres en todo el país y darle seguimiento.</v>
          </cell>
        </row>
        <row r="57">
          <cell r="M57" t="str">
            <v>Programa  Gestión del SNAVcM
Subproceso Asesoría y Conducción Técnica al SNVcM</v>
          </cell>
          <cell r="N57" t="str">
            <v>Facilitar la ejecución de la política de violencia contra las mujeres en todo el país y darle seguimiento.</v>
          </cell>
        </row>
        <row r="58">
          <cell r="M58" t="str">
            <v>Programa  Gestión del SNAVcM
Subproceso Gestión de la política PLANOVI</v>
          </cell>
          <cell r="N58" t="str">
            <v>Facilitar la ejecución de la política de violencia contra las mujeres en todo el país y darle seguimiento.</v>
          </cell>
        </row>
        <row r="59">
          <cell r="M59" t="str">
            <v>Programa  Gestión del SNAVcM
Subproceso Seguimiento, Evaluación y Rendición de cuentas</v>
          </cell>
          <cell r="N59" t="str">
            <v>Facilitar la ejecución de la política de violencia contra las mujeres en todo el país y darle seguimiento.</v>
          </cell>
        </row>
        <row r="60">
          <cell r="M60" t="str">
            <v>Programa  Gestión del SNAVcM
SubprocesoAsesoría y Conducción Técnica al SNVcM</v>
          </cell>
          <cell r="N60" t="str">
            <v>Facilitar la ejecución de la política de violencia contra las mujeres en todo el país y darle seguimiento.</v>
          </cell>
        </row>
        <row r="61">
          <cell r="M61" t="str">
            <v>Programa  Conducción Político Estratégica
Subproceso Sistema Unificado y Estadísticas de Género</v>
          </cell>
          <cell r="N61" t="str">
            <v>Orientar los principios, objetivos y metas institucionales desde una perspectiva Técnico-Administrativa, que brinde soporte político institucional.</v>
          </cell>
        </row>
        <row r="62">
          <cell r="M62" t="str">
            <v>Programa  Conducción Político Estratégica
Subproceso Consultivo Foro de las Mujeres</v>
          </cell>
          <cell r="N62" t="str">
            <v>Orientar  el contenido de los objetivos y metas institucionales desde una perspectiva Técnico-Administrativa, que brinde soporte  y dirección al quehacer institucional.</v>
          </cell>
        </row>
        <row r="63">
          <cell r="M63" t="str">
            <v>Programa  Conducción Político Estratégica
Subproceso Dirección Administrativa y Financiera</v>
          </cell>
          <cell r="N63" t="str">
            <v>Orientar  el contenido de los objetivos y metas institucionales desde una perspectiva Técnico-Administrativa, que brinde soporte  y dirección al quehacer institucional.</v>
          </cell>
        </row>
        <row r="64">
          <cell r="M64" t="str">
            <v>Programa  Conducción Político Estratégica
Subproceso Dirección General de Áreas Estratégicas</v>
          </cell>
          <cell r="N64" t="str">
            <v>Orientar  el contenido de los objetivos y metas institucionales desde una perspectiva Técnico-Administrativa, que brinde soporte  y dirección al quehacer institucional.</v>
          </cell>
        </row>
        <row r="65">
          <cell r="M65" t="str">
            <v xml:space="preserve">Programa  Conducción Político Estratégica
Subproceso Gestión de la Comunicación </v>
          </cell>
          <cell r="N65" t="str">
            <v>Orientar  el contenido de los objetivos y metas institucionales desde una perspectiva Técnico-Administrativa, que brinde soporte  y dirección al quehacer institucional.</v>
          </cell>
        </row>
        <row r="66">
          <cell r="M66" t="str">
            <v xml:space="preserve">Programa  Conducción Político Estratégica
Subproceso Soporte a la Conducción Estratégica </v>
          </cell>
          <cell r="N66" t="str">
            <v>Orientar  el contenido de los objetivos y metas institucionales desde una perspectiva Técnico-Administrativa, que brinde soporte  y dirección al quehacer institucional.</v>
          </cell>
        </row>
        <row r="67">
          <cell r="M67" t="str">
            <v>Programa  Servicios Generales 
Sub proceso: Transportes</v>
          </cell>
          <cell r="N67" t="str">
            <v>Orientar  el contenido de los objetivos y metas institucionales desde una perspectiva Técnico-Administrativa, que brinde soporte  y dirección al quehacer institucional.</v>
          </cell>
        </row>
        <row r="68">
          <cell r="M68" t="str">
            <v xml:space="preserve">Programa Proveeduría Subproceso Contratación Administrativa </v>
          </cell>
          <cell r="N68" t="str">
            <v xml:space="preserve">Adquirir bienes y servicios para las necesidades de las personas usuarias internas y externas del INAMU, manteniendo el registro de activos y suministros correspondientes según la normativa vigente </v>
          </cell>
        </row>
        <row r="69">
          <cell r="M69" t="str">
            <v>Programa Proveeduría Subproceso Contratación Administrativa_</v>
          </cell>
          <cell r="N69" t="str">
            <v xml:space="preserve">Adquirir bienes y servicios para las necesidades de las personas usuarias internas y externas del INAMU, manteniendo el registro de activos y suministros correspondientes según la normativa vigente </v>
          </cell>
        </row>
        <row r="70">
          <cell r="M70" t="str">
            <v xml:space="preserve">Programa  Plan - Presupuesto institucional: sub proceso Evaluaciónes </v>
          </cell>
          <cell r="N70"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1">
          <cell r="M71" t="str">
            <v>Programa  Plan Presupuesto Institucional:
Sub Proceso Planificación Estratégica y Operativa</v>
          </cell>
          <cell r="N71"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2">
          <cell r="M72" t="str">
            <v>Programa  Plan Presupuesto Institucional:
Sub Proceso Seguimiento programático y Liquidación presupuestaria</v>
          </cell>
          <cell r="N72" t="str">
            <v xml:space="preserve">Elaborar  y dar seguimiento al Plan Presupuesto Institucional anualmente, definiendo sus Programa s, indicadores , metas, acciones estratégicas y la disposición de recursos presupuestarios que permitan la generación de bienes y servicios requeridos </v>
          </cell>
        </row>
        <row r="73">
          <cell r="M73" t="str">
            <v>Programa  Planificación Institucional
sub proceso Control Interno y SEVRI</v>
          </cell>
          <cell r="N73" t="str">
            <v>Consolidar el proceso de planificación institucional mediante la aprobación y uso de manuales de procedimientos de trabajo para la planificación el seguimiento y la evaluación del que hacer institucional</v>
          </cell>
        </row>
        <row r="74">
          <cell r="M74" t="str">
            <v>Programa  Planificación Institucional
sub proceso de Modernización institucional</v>
          </cell>
          <cell r="N74" t="str">
            <v>Consolidar el proceso de planificación institucional mediante la aprobación y uso de manuales de procedimientos de trabajo para la planificación el seguimiento y la evaluación del que hacer institucional</v>
          </cell>
        </row>
      </sheetData>
      <sheetData sheetId="1" refreshError="1"/>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rinamu.sharepoint.com/personal/rbonilla_inamu_go_cr/Documents/2020/INFORMES%20IV%20TRIMESTRE/FODESAF/FODESAF%20IV%20TRIMESTRE%20hoja%20de%20trabaj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rbonilla/OneDrive%20-%20INAMU/2020/INFORMES%20III%20TRIMESTRE/FODESAF/revavnp.%20CONSOLIDADO%20FODESAF%20III%20TRIMESTRE%20%20INAMU%202020.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https://crinamu.sharepoint.com/personal/rbonilla_inamu_go_cr/Documents/2021/PLAN%20PRESUPUESTO%202021/SEGUIMIENTO%20PRESUPUESTARIO/PRESUPUESTO%20GENERAL%20%20AL%201-10-2021.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202.454492129633" createdVersion="6" refreshedVersion="6" minRefreshableVersion="3" recordCount="174" xr:uid="{5BAF4222-04BD-43AF-9233-17CAB5B31208}">
  <cacheSource type="worksheet">
    <worksheetSource ref="H9:M183" sheet="CUADRO 1 FODESAF" r:id="rId2"/>
  </cacheSource>
  <cacheFields count="6">
    <cacheField name="INTERVENCIÓN ESTRATÉGICA" numFmtId="0">
      <sharedItems containsBlank="1" count="4">
        <m/>
        <s v="ATENCION_VcM"/>
        <s v="INFORMACION_ORIENTACIÓN_Y_REFERENCIA"/>
        <s v="PREVENCIÓN_FEMICIDIO"/>
      </sharedItems>
    </cacheField>
    <cacheField name="NOMBRE TEMÁTICA DESARROLLADA" numFmtId="0">
      <sharedItems containsBlank="1" count="6">
        <m/>
        <s v="ATENCION PRESENCIAL EXP NUEVO"/>
        <s v="DERECHOS HUMANOS DE LAS MUJERES"/>
        <s v="VIOLENCIA CONTRA LAS MUJERES"/>
        <s v="ALBERGAMIENTO EXP NUEVO"/>
        <s v="KIT EXP NUEVO"/>
      </sharedItems>
    </cacheField>
    <cacheField name="♀" numFmtId="0">
      <sharedItems containsSemiMixedTypes="0" containsString="0" containsNumber="1" containsInteger="1" minValue="0" maxValue="2439"/>
    </cacheField>
    <cacheField name="♂" numFmtId="0">
      <sharedItems containsString="0" containsBlank="1" containsNumber="1" containsInteger="1" minValue="0" maxValue="11"/>
    </cacheField>
    <cacheField name="REGION" numFmtId="0">
      <sharedItems containsBlank="1" count="12">
        <m/>
        <s v="BRUNCA"/>
        <s v="CENTRAL"/>
        <s v="CHOROTEGA"/>
        <s v="HUETAR_CARIBE"/>
        <s v="HUETAR_NORTE"/>
        <s v="PACIFICO_CENTRAL"/>
        <s v="Huetar Caribe"/>
        <s v="Huetar Norte"/>
        <s v="Pacífico Central"/>
        <s v="Región Central"/>
        <s v="ND"/>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139.593049768519" createdVersion="6" refreshedVersion="6" minRefreshableVersion="3" recordCount="266" xr:uid="{B24B7160-2A3A-477E-8969-3D297B57EE0E}">
  <cacheSource type="worksheet">
    <worksheetSource ref="A1:G267" sheet="AD TABLA" r:id="rId2"/>
  </cacheSource>
  <cacheFields count="7">
    <cacheField name="DEPARTAMENTO" numFmtId="0">
      <sharedItems/>
    </cacheField>
    <cacheField name="INTERVENCIÓN ESTRATÉGICA" numFmtId="0">
      <sharedItems count="3">
        <s v="ATENCION_VcM"/>
        <s v="INFORMACION_ORIENTACIÓN_Y_REFERENCIA"/>
        <s v="PREVENCIÓN_FEMICIDIO"/>
      </sharedItems>
    </cacheField>
    <cacheField name="NOMBRE TEMÁTICA DESARROLLADA" numFmtId="0">
      <sharedItems count="5">
        <s v="ATENCION PRESENCIAL EXP NUEVO"/>
        <s v="VIOLENCIA CONTRA LAS MUJERES"/>
        <s v="DERECHOS HUMANOS DE LAS MUJERES"/>
        <s v="ALBERGAMIENTO EXP NUEVO"/>
        <s v="KIT EXP NUEVO"/>
      </sharedItems>
    </cacheField>
    <cacheField name="♀" numFmtId="0">
      <sharedItems containsString="0" containsBlank="1" containsNumber="1" containsInteger="1" minValue="0" maxValue="1824"/>
    </cacheField>
    <cacheField name="♂" numFmtId="0">
      <sharedItems containsString="0" containsBlank="1" containsNumber="1" containsInteger="1" minValue="0" maxValue="24"/>
    </cacheField>
    <cacheField name="REGION" numFmtId="0">
      <sharedItems containsBlank="1" count="8">
        <s v="CENTRAL"/>
        <s v="CHOROTEGA"/>
        <s v="HUETAR_CARIBE"/>
        <s v="BRUNCA"/>
        <s v="HUETAR_NORTE"/>
        <m/>
        <s v="PACIFICO_CENTRAL"/>
        <s v="Región Central"/>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497.346730671299" createdVersion="7" refreshedVersion="7" minRefreshableVersion="3" recordCount="430" xr:uid="{CAFB4EED-8C35-442F-94C3-543DFC464EE9}">
  <cacheSource type="worksheet">
    <worksheetSource ref="A11:P441" sheet="BOSHT 1 octubre" r:id="rId2"/>
  </cacheSource>
  <cacheFields count="16">
    <cacheField name="Programa" numFmtId="0">
      <sharedItems count="3">
        <s v="100"/>
        <s v="200"/>
        <s v="300"/>
      </sharedItems>
    </cacheField>
    <cacheField name="ACTIV PRES" numFmtId="0">
      <sharedItems count="10">
        <s v="AA"/>
        <s v="AM"/>
        <s v="DP"/>
        <s v="DS"/>
        <s v="GC"/>
        <s v="IE"/>
        <s v="IS"/>
        <s v="PL"/>
        <s v="PT"/>
        <s v="TI"/>
      </sharedItems>
    </cacheField>
    <cacheField name="COD SUBPROG" numFmtId="0">
      <sharedItems count="10">
        <s v="A"/>
        <s v="M"/>
        <s v="D"/>
        <s v="B"/>
        <s v="C"/>
        <s v="F"/>
        <s v="G"/>
        <s v="E"/>
        <s v="L"/>
        <s v="K"/>
      </sharedItems>
    </cacheField>
    <cacheField name="SUBPROGRAMA" numFmtId="0">
      <sharedItems count="10">
        <s v="APOYO_ADMINISTRATIVO_FINANCIERO"/>
        <s v="INFORMACIÓN Y CONOCIMIENTO ESPECIALIZADO EN DERECHOS DE LAS MUJERES"/>
        <s v="CONDUCCIÓN POLÍTICO ESTRATÉGICA"/>
        <s v="PLANIFICACIÓN INSTITUCIONAL"/>
        <s v="GESTIÓN_TECNOLOGÍAS_INFORMACIÓN"/>
        <s v="ATENCIÓN DIRECTA A MUJERES"/>
        <s v="CAPACITACIÓN_Y_FORMACIÓN Y ASESORIA CON LAS MUJERES"/>
        <s v="DIRECCIÓN DEL PROGRAMA"/>
        <s v="ASISTENCIA TÉCNICA POLÍTICAS PÚBLICAS"/>
        <s v="ASISTENCIA TÉCNICA PARA ACTORES ESTRATÉGICOS "/>
      </sharedItems>
    </cacheField>
    <cacheField name="PARTIDA" numFmtId="0">
      <sharedItems/>
    </cacheField>
    <cacheField name="DEPTO" numFmtId="0">
      <sharedItems/>
    </cacheField>
    <cacheField name="OBJETIVO" numFmtId="0">
      <sharedItems count="11">
        <s v="10"/>
        <s v="07"/>
        <s v="11"/>
        <s v="01"/>
        <s v="08"/>
        <s v="03"/>
        <s v="09"/>
        <s v="04"/>
        <s v="06"/>
        <s v="05"/>
        <s v="02"/>
      </sharedItems>
    </cacheField>
    <cacheField name="FUENTE" numFmtId="0">
      <sharedItems count="10">
        <s v="ORDINARIO"/>
        <s v="-M4"/>
        <s v="-M2"/>
        <s v="-M1"/>
        <s v="-S"/>
        <s v="-S-M2"/>
        <s v="-S-M4"/>
        <s v="-E1"/>
        <s v="-S-E1"/>
        <s v="-M3"/>
      </sharedItems>
    </cacheField>
    <cacheField name="COD_PRE" numFmtId="49">
      <sharedItems/>
    </cacheField>
    <cacheField name="DESC_PRE" numFmtId="49">
      <sharedItems/>
    </cacheField>
    <cacheField name="PRES. ORDINARIO" numFmtId="4">
      <sharedItems containsSemiMixedTypes="0" containsString="0" containsNumber="1" minValue="0" maxValue="7112000000"/>
    </cacheField>
    <cacheField name="MODIFICACION" numFmtId="4">
      <sharedItems containsSemiMixedTypes="0" containsString="0" containsNumber="1" minValue="-283607231.56999999" maxValue="1417694168.8900001"/>
    </cacheField>
    <cacheField name="PRES.MODIFIC" numFmtId="4">
      <sharedItems containsSemiMixedTypes="0" containsString="0" containsNumber="1" minValue="0" maxValue="7112000000"/>
    </cacheField>
    <cacheField name="PRES. EJECU" numFmtId="4">
      <sharedItems containsSemiMixedTypes="0" containsString="0" containsNumber="1" minValue="0" maxValue="1677516110.5699999"/>
    </cacheField>
    <cacheField name="RESERVA" numFmtId="4">
      <sharedItems containsSemiMixedTypes="0" containsString="0" containsNumber="1" minValue="-192860" maxValue="5372373087.0699997"/>
    </cacheField>
    <cacheField name="X EJECUTAR" numFmtId="4">
      <sharedItems containsSemiMixedTypes="0" containsString="0" containsNumber="1" minValue="0" maxValue="150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
  <r>
    <x v="0"/>
    <x v="0"/>
    <n v="2439"/>
    <n v="11"/>
    <x v="0"/>
    <m/>
  </r>
  <r>
    <x v="1"/>
    <x v="1"/>
    <n v="15"/>
    <m/>
    <x v="1"/>
    <s v="BUENOS AIRES"/>
  </r>
  <r>
    <x v="1"/>
    <x v="1"/>
    <n v="10"/>
    <m/>
    <x v="1"/>
    <s v="CORREDORES"/>
  </r>
  <r>
    <x v="1"/>
    <x v="1"/>
    <n v="5"/>
    <m/>
    <x v="1"/>
    <s v="COTO BRUS"/>
  </r>
  <r>
    <x v="1"/>
    <x v="1"/>
    <n v="25"/>
    <m/>
    <x v="1"/>
    <s v="GOLFITO"/>
  </r>
  <r>
    <x v="1"/>
    <x v="1"/>
    <n v="11"/>
    <m/>
    <x v="1"/>
    <s v="OSA"/>
  </r>
  <r>
    <x v="1"/>
    <x v="1"/>
    <n v="25"/>
    <m/>
    <x v="1"/>
    <s v="PEREZ ZELEDON"/>
  </r>
  <r>
    <x v="1"/>
    <x v="1"/>
    <n v="0"/>
    <m/>
    <x v="2"/>
    <s v="Cartago"/>
  </r>
  <r>
    <x v="1"/>
    <x v="1"/>
    <n v="5"/>
    <m/>
    <x v="2"/>
    <s v="SAN JOSE"/>
  </r>
  <r>
    <x v="1"/>
    <x v="1"/>
    <n v="0"/>
    <n v="0"/>
    <x v="2"/>
    <s v="SAN JOSE"/>
  </r>
  <r>
    <x v="1"/>
    <x v="1"/>
    <n v="1"/>
    <n v="0"/>
    <x v="2"/>
    <s v="ZARCERO"/>
  </r>
  <r>
    <x v="1"/>
    <x v="1"/>
    <n v="518"/>
    <n v="0"/>
    <x v="2"/>
    <m/>
  </r>
  <r>
    <x v="1"/>
    <x v="1"/>
    <n v="2"/>
    <m/>
    <x v="3"/>
    <s v="ABANGARES"/>
  </r>
  <r>
    <x v="1"/>
    <x v="1"/>
    <n v="7"/>
    <m/>
    <x v="3"/>
    <s v="BAGACES"/>
  </r>
  <r>
    <x v="1"/>
    <x v="1"/>
    <n v="3"/>
    <m/>
    <x v="3"/>
    <s v="CAÑAS"/>
  </r>
  <r>
    <x v="1"/>
    <x v="1"/>
    <n v="7"/>
    <m/>
    <x v="3"/>
    <s v="CARRILLO"/>
  </r>
  <r>
    <x v="1"/>
    <x v="1"/>
    <n v="4"/>
    <m/>
    <x v="3"/>
    <s v="LA CRUZ"/>
  </r>
  <r>
    <x v="1"/>
    <x v="1"/>
    <n v="48"/>
    <m/>
    <x v="3"/>
    <s v="LIBERIA"/>
  </r>
  <r>
    <x v="1"/>
    <x v="1"/>
    <n v="0"/>
    <n v="0"/>
    <x v="3"/>
    <s v="LIBERIA"/>
  </r>
  <r>
    <x v="1"/>
    <x v="1"/>
    <n v="3"/>
    <m/>
    <x v="3"/>
    <s v="NANDAYURE"/>
  </r>
  <r>
    <x v="1"/>
    <x v="1"/>
    <n v="4"/>
    <m/>
    <x v="3"/>
    <s v="NICOYA"/>
  </r>
  <r>
    <x v="1"/>
    <x v="1"/>
    <n v="14"/>
    <m/>
    <x v="3"/>
    <s v="SANTA CRUZ"/>
  </r>
  <r>
    <x v="1"/>
    <x v="1"/>
    <n v="0"/>
    <n v="0"/>
    <x v="3"/>
    <s v="SANTA CRUZ"/>
  </r>
  <r>
    <x v="1"/>
    <x v="1"/>
    <n v="3"/>
    <m/>
    <x v="4"/>
    <s v="GUACIMO"/>
  </r>
  <r>
    <x v="1"/>
    <x v="1"/>
    <n v="33"/>
    <m/>
    <x v="4"/>
    <s v="LIMÓN"/>
  </r>
  <r>
    <x v="1"/>
    <x v="1"/>
    <n v="7"/>
    <m/>
    <x v="4"/>
    <s v="MATINA"/>
  </r>
  <r>
    <x v="1"/>
    <x v="1"/>
    <n v="5"/>
    <m/>
    <x v="4"/>
    <s v="POCOCI"/>
  </r>
  <r>
    <x v="1"/>
    <x v="1"/>
    <n v="4"/>
    <m/>
    <x v="4"/>
    <s v="SIQUIRRES"/>
  </r>
  <r>
    <x v="1"/>
    <x v="1"/>
    <n v="5"/>
    <n v="0"/>
    <x v="5"/>
    <s v="GUATUSO"/>
  </r>
  <r>
    <x v="1"/>
    <x v="1"/>
    <n v="3"/>
    <n v="0"/>
    <x v="5"/>
    <s v="LOS CHILES"/>
  </r>
  <r>
    <x v="1"/>
    <x v="1"/>
    <n v="1"/>
    <n v="0"/>
    <x v="5"/>
    <s v="PEÑAS BLANCAS"/>
  </r>
  <r>
    <x v="1"/>
    <x v="1"/>
    <n v="3"/>
    <n v="0"/>
    <x v="5"/>
    <s v="RIO CUARTO"/>
  </r>
  <r>
    <x v="1"/>
    <x v="1"/>
    <n v="52"/>
    <n v="0"/>
    <x v="5"/>
    <s v="SAN CARLOS"/>
  </r>
  <r>
    <x v="1"/>
    <x v="1"/>
    <n v="1"/>
    <n v="0"/>
    <x v="5"/>
    <s v="SARAPIQUI"/>
  </r>
  <r>
    <x v="1"/>
    <x v="1"/>
    <n v="1"/>
    <m/>
    <x v="5"/>
    <s v="UPALA"/>
  </r>
  <r>
    <x v="1"/>
    <x v="1"/>
    <n v="7"/>
    <n v="0"/>
    <x v="5"/>
    <s v="UPALA"/>
  </r>
  <r>
    <x v="1"/>
    <x v="1"/>
    <n v="7"/>
    <m/>
    <x v="6"/>
    <s v="ESPARZA"/>
  </r>
  <r>
    <x v="1"/>
    <x v="1"/>
    <n v="3"/>
    <m/>
    <x v="6"/>
    <s v="MONTES DE ORO"/>
  </r>
  <r>
    <x v="1"/>
    <x v="1"/>
    <n v="4"/>
    <m/>
    <x v="6"/>
    <s v="OROTINA"/>
  </r>
  <r>
    <x v="1"/>
    <x v="1"/>
    <n v="4"/>
    <m/>
    <x v="6"/>
    <s v="OROTINA"/>
  </r>
  <r>
    <x v="1"/>
    <x v="1"/>
    <n v="1"/>
    <m/>
    <x v="6"/>
    <s v="PUNTARENAS"/>
  </r>
  <r>
    <x v="1"/>
    <x v="1"/>
    <n v="97"/>
    <n v="0"/>
    <x v="6"/>
    <s v="PUNTARENAS"/>
  </r>
  <r>
    <x v="1"/>
    <x v="1"/>
    <n v="2"/>
    <m/>
    <x v="6"/>
    <s v="SAN MATEO"/>
  </r>
  <r>
    <x v="1"/>
    <x v="1"/>
    <n v="1"/>
    <n v="0"/>
    <x v="6"/>
    <m/>
  </r>
  <r>
    <x v="2"/>
    <x v="1"/>
    <n v="3"/>
    <m/>
    <x v="2"/>
    <s v="MORAVIA"/>
  </r>
  <r>
    <x v="2"/>
    <x v="2"/>
    <n v="1"/>
    <m/>
    <x v="1"/>
    <s v="BUENOS AIRES"/>
  </r>
  <r>
    <x v="2"/>
    <x v="2"/>
    <n v="13"/>
    <m/>
    <x v="1"/>
    <s v="CORREDORES"/>
  </r>
  <r>
    <x v="2"/>
    <x v="2"/>
    <n v="3"/>
    <m/>
    <x v="1"/>
    <s v="COTO BRUS"/>
  </r>
  <r>
    <x v="2"/>
    <x v="2"/>
    <n v="5"/>
    <m/>
    <x v="1"/>
    <s v="GOLFITO"/>
  </r>
  <r>
    <x v="2"/>
    <x v="2"/>
    <n v="1"/>
    <m/>
    <x v="1"/>
    <s v="OSA"/>
  </r>
  <r>
    <x v="2"/>
    <x v="2"/>
    <n v="6"/>
    <m/>
    <x v="1"/>
    <s v="PEREZ ZELEDON"/>
  </r>
  <r>
    <x v="2"/>
    <x v="2"/>
    <n v="14"/>
    <m/>
    <x v="1"/>
    <m/>
  </r>
  <r>
    <x v="2"/>
    <x v="2"/>
    <n v="131"/>
    <n v="2"/>
    <x v="2"/>
    <s v="ALAJUELA"/>
  </r>
  <r>
    <x v="2"/>
    <x v="2"/>
    <n v="1"/>
    <m/>
    <x v="2"/>
    <s v="Cartago"/>
  </r>
  <r>
    <x v="2"/>
    <x v="2"/>
    <n v="3"/>
    <m/>
    <x v="2"/>
    <s v="SAN JOSE"/>
  </r>
  <r>
    <x v="2"/>
    <x v="2"/>
    <n v="43"/>
    <m/>
    <x v="2"/>
    <m/>
  </r>
  <r>
    <x v="2"/>
    <x v="2"/>
    <n v="4"/>
    <m/>
    <x v="3"/>
    <s v="ABANGARES"/>
  </r>
  <r>
    <x v="2"/>
    <x v="2"/>
    <n v="13"/>
    <m/>
    <x v="3"/>
    <s v="BAGACES"/>
  </r>
  <r>
    <x v="2"/>
    <x v="2"/>
    <n v="9"/>
    <m/>
    <x v="3"/>
    <s v="CAÑAS"/>
  </r>
  <r>
    <x v="2"/>
    <x v="2"/>
    <n v="17"/>
    <m/>
    <x v="3"/>
    <s v="CARRILLO"/>
  </r>
  <r>
    <x v="2"/>
    <x v="2"/>
    <n v="1"/>
    <m/>
    <x v="3"/>
    <s v="HOJANCHA"/>
  </r>
  <r>
    <x v="2"/>
    <x v="2"/>
    <n v="9"/>
    <m/>
    <x v="3"/>
    <s v="LA CRUZ"/>
  </r>
  <r>
    <x v="2"/>
    <x v="2"/>
    <n v="2"/>
    <m/>
    <x v="3"/>
    <s v="LIBERIA"/>
  </r>
  <r>
    <x v="2"/>
    <x v="2"/>
    <n v="88"/>
    <m/>
    <x v="3"/>
    <s v="LIBERIA"/>
  </r>
  <r>
    <x v="2"/>
    <x v="2"/>
    <n v="3"/>
    <m/>
    <x v="3"/>
    <s v="NANDAYURE"/>
  </r>
  <r>
    <x v="2"/>
    <x v="2"/>
    <n v="10"/>
    <m/>
    <x v="3"/>
    <s v="NICOYA"/>
  </r>
  <r>
    <x v="2"/>
    <x v="2"/>
    <n v="18"/>
    <m/>
    <x v="3"/>
    <s v="SANTA CRUZ"/>
  </r>
  <r>
    <x v="2"/>
    <x v="2"/>
    <n v="5"/>
    <m/>
    <x v="3"/>
    <s v="TILARÁN"/>
  </r>
  <r>
    <x v="2"/>
    <x v="2"/>
    <n v="23"/>
    <m/>
    <x v="3"/>
    <m/>
  </r>
  <r>
    <x v="2"/>
    <x v="2"/>
    <n v="36"/>
    <m/>
    <x v="7"/>
    <m/>
  </r>
  <r>
    <x v="2"/>
    <x v="2"/>
    <n v="2"/>
    <m/>
    <x v="7"/>
    <m/>
  </r>
  <r>
    <x v="2"/>
    <x v="2"/>
    <n v="19"/>
    <m/>
    <x v="8"/>
    <m/>
  </r>
  <r>
    <x v="2"/>
    <x v="2"/>
    <n v="11"/>
    <m/>
    <x v="4"/>
    <s v="GUACIMO"/>
  </r>
  <r>
    <x v="2"/>
    <x v="2"/>
    <n v="146"/>
    <n v="1"/>
    <x v="4"/>
    <s v="LIMÓN"/>
  </r>
  <r>
    <x v="2"/>
    <x v="2"/>
    <n v="40"/>
    <m/>
    <x v="4"/>
    <s v="MATINA"/>
  </r>
  <r>
    <x v="2"/>
    <x v="2"/>
    <n v="19"/>
    <m/>
    <x v="4"/>
    <s v="POCOCI"/>
  </r>
  <r>
    <x v="2"/>
    <x v="2"/>
    <n v="18"/>
    <m/>
    <x v="4"/>
    <s v="SIQUIRRES"/>
  </r>
  <r>
    <x v="2"/>
    <x v="2"/>
    <n v="31"/>
    <n v="1"/>
    <x v="4"/>
    <s v="TALAMANCA"/>
  </r>
  <r>
    <x v="2"/>
    <x v="2"/>
    <n v="19"/>
    <n v="3"/>
    <x v="5"/>
    <s v="GUATUSO"/>
  </r>
  <r>
    <x v="2"/>
    <x v="2"/>
    <n v="17"/>
    <n v="0"/>
    <x v="5"/>
    <s v="LOS CHILES"/>
  </r>
  <r>
    <x v="2"/>
    <x v="2"/>
    <n v="1"/>
    <n v="0"/>
    <x v="5"/>
    <s v="RIO CUARTO"/>
  </r>
  <r>
    <x v="2"/>
    <x v="2"/>
    <n v="104"/>
    <n v="3"/>
    <x v="5"/>
    <s v="SAN CARLOS"/>
  </r>
  <r>
    <x v="2"/>
    <x v="2"/>
    <n v="13"/>
    <n v="0"/>
    <x v="5"/>
    <s v="SARAPIQUI"/>
  </r>
  <r>
    <x v="2"/>
    <x v="2"/>
    <n v="6"/>
    <m/>
    <x v="5"/>
    <s v="UPALA"/>
  </r>
  <r>
    <x v="2"/>
    <x v="2"/>
    <n v="29"/>
    <n v="1"/>
    <x v="5"/>
    <s v="UPALA"/>
  </r>
  <r>
    <x v="2"/>
    <x v="2"/>
    <n v="37"/>
    <m/>
    <x v="9"/>
    <m/>
  </r>
  <r>
    <x v="2"/>
    <x v="2"/>
    <n v="1"/>
    <m/>
    <x v="9"/>
    <m/>
  </r>
  <r>
    <x v="2"/>
    <x v="2"/>
    <n v="5"/>
    <m/>
    <x v="10"/>
    <s v="Alajuelita"/>
  </r>
  <r>
    <x v="2"/>
    <x v="2"/>
    <n v="4"/>
    <m/>
    <x v="10"/>
    <s v="Aserrí"/>
  </r>
  <r>
    <x v="2"/>
    <x v="2"/>
    <n v="7"/>
    <m/>
    <x v="10"/>
    <s v="Curridabat"/>
  </r>
  <r>
    <x v="2"/>
    <x v="2"/>
    <n v="5"/>
    <m/>
    <x v="10"/>
    <s v="Desamparados"/>
  </r>
  <r>
    <x v="2"/>
    <x v="2"/>
    <n v="6"/>
    <m/>
    <x v="10"/>
    <s v="Goicoechea"/>
  </r>
  <r>
    <x v="2"/>
    <x v="2"/>
    <n v="3"/>
    <m/>
    <x v="10"/>
    <s v="Moravia"/>
  </r>
  <r>
    <x v="2"/>
    <x v="2"/>
    <n v="3"/>
    <m/>
    <x v="10"/>
    <s v="Puriscal"/>
  </r>
  <r>
    <x v="2"/>
    <x v="2"/>
    <n v="22"/>
    <m/>
    <x v="10"/>
    <s v="San José"/>
  </r>
  <r>
    <x v="2"/>
    <x v="2"/>
    <n v="3"/>
    <m/>
    <x v="10"/>
    <s v="Santa Ana"/>
  </r>
  <r>
    <x v="2"/>
    <x v="2"/>
    <n v="6"/>
    <m/>
    <x v="10"/>
    <s v="Vásquez de Coronado"/>
  </r>
  <r>
    <x v="2"/>
    <x v="3"/>
    <n v="3"/>
    <m/>
    <x v="1"/>
    <s v="BUENOS AIRES"/>
  </r>
  <r>
    <x v="2"/>
    <x v="3"/>
    <n v="1"/>
    <m/>
    <x v="2"/>
    <s v="ACOSTA"/>
  </r>
  <r>
    <x v="2"/>
    <x v="3"/>
    <n v="1"/>
    <m/>
    <x v="2"/>
    <s v="ACOSTA"/>
  </r>
  <r>
    <x v="2"/>
    <x v="3"/>
    <n v="10"/>
    <m/>
    <x v="2"/>
    <s v="ALAJUELA"/>
  </r>
  <r>
    <x v="2"/>
    <x v="3"/>
    <n v="3"/>
    <m/>
    <x v="2"/>
    <s v="ALAJUELITA"/>
  </r>
  <r>
    <x v="2"/>
    <x v="3"/>
    <n v="1"/>
    <m/>
    <x v="2"/>
    <s v="ALVARADO"/>
  </r>
  <r>
    <x v="2"/>
    <x v="3"/>
    <n v="2"/>
    <m/>
    <x v="2"/>
    <s v="ASERRI"/>
  </r>
  <r>
    <x v="2"/>
    <x v="3"/>
    <n v="5"/>
    <m/>
    <x v="2"/>
    <s v="CARTAGO"/>
  </r>
  <r>
    <x v="2"/>
    <x v="3"/>
    <n v="6"/>
    <m/>
    <x v="2"/>
    <s v="CURRIDABAT"/>
  </r>
  <r>
    <x v="2"/>
    <x v="3"/>
    <n v="11"/>
    <m/>
    <x v="2"/>
    <s v="DESAMPARADOS"/>
  </r>
  <r>
    <x v="2"/>
    <x v="3"/>
    <n v="1"/>
    <m/>
    <x v="2"/>
    <s v="DESAMPARADOS"/>
  </r>
  <r>
    <x v="2"/>
    <x v="3"/>
    <n v="1"/>
    <m/>
    <x v="2"/>
    <s v="FLORES"/>
  </r>
  <r>
    <x v="2"/>
    <x v="3"/>
    <n v="6"/>
    <m/>
    <x v="2"/>
    <s v="GOICOECHEA"/>
  </r>
  <r>
    <x v="2"/>
    <x v="3"/>
    <n v="6"/>
    <m/>
    <x v="2"/>
    <s v="HEREDIA"/>
  </r>
  <r>
    <x v="2"/>
    <x v="3"/>
    <n v="1"/>
    <m/>
    <x v="2"/>
    <s v="LA UNIÓN"/>
  </r>
  <r>
    <x v="2"/>
    <x v="3"/>
    <n v="2"/>
    <m/>
    <x v="2"/>
    <s v="MORA"/>
  </r>
  <r>
    <x v="2"/>
    <x v="3"/>
    <n v="1"/>
    <m/>
    <x v="2"/>
    <s v="OREAMUNO"/>
  </r>
  <r>
    <x v="2"/>
    <x v="3"/>
    <n v="1"/>
    <m/>
    <x v="2"/>
    <s v="PARAISO"/>
  </r>
  <r>
    <x v="2"/>
    <x v="3"/>
    <n v="3"/>
    <m/>
    <x v="2"/>
    <s v="POAS"/>
  </r>
  <r>
    <x v="2"/>
    <x v="3"/>
    <n v="2"/>
    <m/>
    <x v="2"/>
    <s v="SAN JOSE"/>
  </r>
  <r>
    <x v="2"/>
    <x v="3"/>
    <n v="1"/>
    <m/>
    <x v="2"/>
    <s v="SAN JOSE"/>
  </r>
  <r>
    <x v="2"/>
    <x v="3"/>
    <n v="2"/>
    <m/>
    <x v="2"/>
    <s v="SAN RAMON "/>
  </r>
  <r>
    <x v="2"/>
    <x v="3"/>
    <n v="1"/>
    <m/>
    <x v="2"/>
    <s v="SANTA ANA"/>
  </r>
  <r>
    <x v="2"/>
    <x v="3"/>
    <n v="1"/>
    <m/>
    <x v="2"/>
    <s v="SANTO DOMINGO"/>
  </r>
  <r>
    <x v="2"/>
    <x v="3"/>
    <n v="1"/>
    <m/>
    <x v="2"/>
    <s v="TARRAZÚ"/>
  </r>
  <r>
    <x v="2"/>
    <x v="3"/>
    <n v="2"/>
    <m/>
    <x v="2"/>
    <s v="TIBÁS"/>
  </r>
  <r>
    <x v="2"/>
    <x v="3"/>
    <n v="1"/>
    <m/>
    <x v="2"/>
    <s v="TILARAN"/>
  </r>
  <r>
    <x v="2"/>
    <x v="3"/>
    <n v="2"/>
    <m/>
    <x v="2"/>
    <s v="TURRIALBA"/>
  </r>
  <r>
    <x v="2"/>
    <x v="3"/>
    <n v="1"/>
    <m/>
    <x v="2"/>
    <s v="TURRUBARES"/>
  </r>
  <r>
    <x v="2"/>
    <x v="3"/>
    <n v="1"/>
    <m/>
    <x v="2"/>
    <s v="VALVERDE VEGA"/>
  </r>
  <r>
    <x v="2"/>
    <x v="3"/>
    <n v="2"/>
    <m/>
    <x v="2"/>
    <s v="VAZQUEZ DE CORONADO"/>
  </r>
  <r>
    <x v="2"/>
    <x v="3"/>
    <n v="2"/>
    <m/>
    <x v="3"/>
    <s v="ABANGARES"/>
  </r>
  <r>
    <x v="2"/>
    <x v="3"/>
    <n v="1"/>
    <m/>
    <x v="3"/>
    <s v="CAÑAS"/>
  </r>
  <r>
    <x v="2"/>
    <x v="3"/>
    <n v="2"/>
    <m/>
    <x v="3"/>
    <s v="CARRILLO"/>
  </r>
  <r>
    <x v="2"/>
    <x v="3"/>
    <n v="1"/>
    <m/>
    <x v="3"/>
    <s v="LA CRUZ"/>
  </r>
  <r>
    <x v="2"/>
    <x v="3"/>
    <n v="1"/>
    <m/>
    <x v="3"/>
    <s v="LIBERIA"/>
  </r>
  <r>
    <x v="2"/>
    <x v="3"/>
    <n v="1"/>
    <m/>
    <x v="3"/>
    <s v="NANDAYURE"/>
  </r>
  <r>
    <x v="2"/>
    <x v="3"/>
    <n v="1"/>
    <m/>
    <x v="3"/>
    <s v="NICOYA"/>
  </r>
  <r>
    <x v="2"/>
    <x v="3"/>
    <n v="1"/>
    <m/>
    <x v="3"/>
    <s v="SANTA CRUZ"/>
  </r>
  <r>
    <x v="2"/>
    <x v="3"/>
    <n v="1"/>
    <m/>
    <x v="4"/>
    <s v="GUACIMO"/>
  </r>
  <r>
    <x v="2"/>
    <x v="3"/>
    <n v="3"/>
    <m/>
    <x v="4"/>
    <s v="LIMÓN"/>
  </r>
  <r>
    <x v="2"/>
    <x v="3"/>
    <n v="3"/>
    <m/>
    <x v="4"/>
    <s v="POCOCI"/>
  </r>
  <r>
    <x v="2"/>
    <x v="3"/>
    <n v="1"/>
    <m/>
    <x v="4"/>
    <s v="SIQUIRRES"/>
  </r>
  <r>
    <x v="2"/>
    <x v="3"/>
    <n v="1"/>
    <m/>
    <x v="5"/>
    <s v="LOS CHILES"/>
  </r>
  <r>
    <x v="2"/>
    <x v="3"/>
    <n v="7"/>
    <m/>
    <x v="5"/>
    <s v="SAN CARLOS"/>
  </r>
  <r>
    <x v="2"/>
    <x v="3"/>
    <n v="1"/>
    <m/>
    <x v="5"/>
    <s v="SARAPIQUI"/>
  </r>
  <r>
    <x v="2"/>
    <x v="3"/>
    <n v="3"/>
    <m/>
    <x v="5"/>
    <s v="UPALA"/>
  </r>
  <r>
    <x v="2"/>
    <x v="3"/>
    <n v="171"/>
    <n v="0"/>
    <x v="11"/>
    <s v="ND"/>
  </r>
  <r>
    <x v="2"/>
    <x v="3"/>
    <n v="1"/>
    <m/>
    <x v="6"/>
    <s v="ESPARZA"/>
  </r>
  <r>
    <x v="2"/>
    <x v="3"/>
    <n v="2"/>
    <m/>
    <x v="6"/>
    <s v="GARABITO"/>
  </r>
  <r>
    <x v="2"/>
    <x v="3"/>
    <n v="2"/>
    <m/>
    <x v="6"/>
    <s v="OROTINA"/>
  </r>
  <r>
    <x v="2"/>
    <x v="3"/>
    <n v="1"/>
    <m/>
    <x v="6"/>
    <s v="PARRITA"/>
  </r>
  <r>
    <x v="2"/>
    <x v="3"/>
    <n v="1"/>
    <m/>
    <x v="6"/>
    <s v="QUEPOS"/>
  </r>
  <r>
    <x v="3"/>
    <x v="4"/>
    <n v="1"/>
    <n v="0"/>
    <x v="2"/>
    <s v="ACOSTA"/>
  </r>
  <r>
    <x v="3"/>
    <x v="4"/>
    <n v="1"/>
    <n v="0"/>
    <x v="2"/>
    <s v="ALAJUELA"/>
  </r>
  <r>
    <x v="3"/>
    <x v="4"/>
    <n v="1"/>
    <n v="0"/>
    <x v="2"/>
    <s v="CARTAGO"/>
  </r>
  <r>
    <x v="3"/>
    <x v="4"/>
    <n v="1"/>
    <n v="0"/>
    <x v="2"/>
    <s v="CARTAGO"/>
  </r>
  <r>
    <x v="3"/>
    <x v="4"/>
    <n v="1"/>
    <n v="0"/>
    <x v="2"/>
    <s v="GOICOECHEA"/>
  </r>
  <r>
    <x v="3"/>
    <x v="4"/>
    <n v="1"/>
    <n v="0"/>
    <x v="2"/>
    <s v="GRECIA"/>
  </r>
  <r>
    <x v="3"/>
    <x v="4"/>
    <n v="1"/>
    <n v="0"/>
    <x v="2"/>
    <s v="MORAVIA"/>
  </r>
  <r>
    <x v="3"/>
    <x v="4"/>
    <n v="8"/>
    <m/>
    <x v="2"/>
    <s v="SAN JOSE"/>
  </r>
  <r>
    <x v="3"/>
    <x v="4"/>
    <n v="1"/>
    <n v="0"/>
    <x v="2"/>
    <s v="SAN JOSE"/>
  </r>
  <r>
    <x v="3"/>
    <x v="4"/>
    <n v="7"/>
    <n v="0"/>
    <x v="2"/>
    <s v="SAN RAMON "/>
  </r>
  <r>
    <x v="3"/>
    <x v="4"/>
    <n v="2"/>
    <n v="0"/>
    <x v="2"/>
    <s v="TIBÁS"/>
  </r>
  <r>
    <x v="3"/>
    <x v="4"/>
    <n v="1"/>
    <n v="0"/>
    <x v="4"/>
    <s v="POCOCI"/>
  </r>
  <r>
    <x v="3"/>
    <x v="4"/>
    <n v="1"/>
    <n v="0"/>
    <x v="4"/>
    <s v="TALAMANCA"/>
  </r>
  <r>
    <x v="3"/>
    <x v="5"/>
    <n v="20"/>
    <m/>
    <x v="1"/>
    <m/>
  </r>
  <r>
    <x v="3"/>
    <x v="5"/>
    <n v="53"/>
    <m/>
    <x v="2"/>
    <m/>
  </r>
  <r>
    <x v="3"/>
    <x v="5"/>
    <n v="20"/>
    <m/>
    <x v="3"/>
    <m/>
  </r>
  <r>
    <x v="3"/>
    <x v="5"/>
    <n v="3"/>
    <m/>
    <x v="4"/>
    <s v="GUACIMO"/>
  </r>
  <r>
    <x v="3"/>
    <x v="5"/>
    <n v="1"/>
    <m/>
    <x v="4"/>
    <s v="LIMÓN"/>
  </r>
  <r>
    <x v="3"/>
    <x v="5"/>
    <n v="1"/>
    <m/>
    <x v="4"/>
    <s v="SIQUIRRES"/>
  </r>
  <r>
    <x v="3"/>
    <x v="5"/>
    <n v="1"/>
    <m/>
    <x v="4"/>
    <s v="TALAMANCA"/>
  </r>
  <r>
    <x v="3"/>
    <x v="5"/>
    <n v="17"/>
    <m/>
    <x v="4"/>
    <m/>
  </r>
  <r>
    <x v="3"/>
    <x v="5"/>
    <n v="2"/>
    <n v="0"/>
    <x v="5"/>
    <s v="SAN CARLOS"/>
  </r>
  <r>
    <x v="3"/>
    <x v="5"/>
    <n v="7"/>
    <m/>
    <x v="5"/>
    <m/>
  </r>
  <r>
    <x v="3"/>
    <x v="5"/>
    <n v="7"/>
    <m/>
    <x v="6"/>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6">
  <r>
    <s v="Delegación de la Mujer"/>
    <x v="0"/>
    <x v="0"/>
    <n v="555"/>
    <n v="0"/>
    <x v="0"/>
    <m/>
  </r>
  <r>
    <s v="Delegación de la Mujer"/>
    <x v="0"/>
    <x v="0"/>
    <n v="8"/>
    <n v="0"/>
    <x v="1"/>
    <m/>
  </r>
  <r>
    <s v="Delegación de la Mujer"/>
    <x v="0"/>
    <x v="0"/>
    <n v="2"/>
    <n v="0"/>
    <x v="2"/>
    <m/>
  </r>
  <r>
    <s v="Delegación de la Mujer"/>
    <x v="0"/>
    <x v="0"/>
    <n v="1"/>
    <n v="0"/>
    <x v="3"/>
    <m/>
  </r>
  <r>
    <s v="Delegación de la Mujer"/>
    <x v="0"/>
    <x v="0"/>
    <n v="1"/>
    <n v="0"/>
    <x v="4"/>
    <m/>
  </r>
  <r>
    <s v="Delegación de la Mujer"/>
    <x v="1"/>
    <x v="1"/>
    <n v="421"/>
    <n v="0"/>
    <x v="5"/>
    <m/>
  </r>
  <r>
    <s v="Violencia de Género - Coordinación"/>
    <x v="0"/>
    <x v="0"/>
    <n v="1"/>
    <m/>
    <x v="0"/>
    <s v="ACOSTA"/>
  </r>
  <r>
    <s v="Violencia de Género - Coordinación"/>
    <x v="0"/>
    <x v="0"/>
    <n v="2"/>
    <m/>
    <x v="0"/>
    <s v="GRECIA"/>
  </r>
  <r>
    <s v="Violencia de Género - Coordinación"/>
    <x v="0"/>
    <x v="0"/>
    <n v="1"/>
    <m/>
    <x v="0"/>
    <s v="ALVARADO"/>
  </r>
  <r>
    <s v="Violencia de Género - Coordinación"/>
    <x v="0"/>
    <x v="0"/>
    <n v="1"/>
    <m/>
    <x v="0"/>
    <s v="SANTA ANA"/>
  </r>
  <r>
    <s v="Violencia de Género - Coordinación"/>
    <x v="0"/>
    <x v="0"/>
    <n v="2"/>
    <m/>
    <x v="0"/>
    <s v="SANTO DOMINGO"/>
  </r>
  <r>
    <s v="Violencia de Género - Coordinación"/>
    <x v="0"/>
    <x v="0"/>
    <n v="1"/>
    <m/>
    <x v="0"/>
    <s v="LA UNIÓN"/>
  </r>
  <r>
    <s v="Violencia de Género - Coordinación"/>
    <x v="0"/>
    <x v="0"/>
    <n v="1"/>
    <m/>
    <x v="0"/>
    <s v="SAN CARLOS"/>
  </r>
  <r>
    <s v="Violencia de Género - Coordinación"/>
    <x v="0"/>
    <x v="0"/>
    <n v="1"/>
    <m/>
    <x v="6"/>
    <s v="QUEPOS"/>
  </r>
  <r>
    <s v="Violencia de Género - Coordinación"/>
    <x v="0"/>
    <x v="0"/>
    <n v="1"/>
    <m/>
    <x v="0"/>
    <s v="VALVERDE VEGA"/>
  </r>
  <r>
    <s v="Violencia de Género - Coordinación"/>
    <x v="0"/>
    <x v="0"/>
    <n v="109"/>
    <m/>
    <x v="0"/>
    <s v="SAN JOSE"/>
  </r>
  <r>
    <s v="Violencia de Género - Coordinación"/>
    <x v="0"/>
    <x v="0"/>
    <n v="17"/>
    <m/>
    <x v="0"/>
    <s v="HEREDIA"/>
  </r>
  <r>
    <s v="Violencia de Género - Coordinación"/>
    <x v="0"/>
    <x v="0"/>
    <n v="1"/>
    <m/>
    <x v="0"/>
    <s v="BARVA"/>
  </r>
  <r>
    <s v="Violencia de Género - Coordinación"/>
    <x v="0"/>
    <x v="0"/>
    <n v="2"/>
    <m/>
    <x v="3"/>
    <s v="GOLFITO"/>
  </r>
  <r>
    <s v="Violencia de Género - Coordinación"/>
    <x v="0"/>
    <x v="0"/>
    <n v="4"/>
    <m/>
    <x v="0"/>
    <s v="DESAMPARADOS"/>
  </r>
  <r>
    <s v="Violencia de Género - Coordinación"/>
    <x v="0"/>
    <x v="0"/>
    <n v="1"/>
    <m/>
    <x v="4"/>
    <s v="LOS CHILES"/>
  </r>
  <r>
    <s v="Violencia de Género - Coordinación"/>
    <x v="0"/>
    <x v="0"/>
    <n v="5"/>
    <m/>
    <x v="0"/>
    <s v="GOICOECHEA"/>
  </r>
  <r>
    <s v="Violencia de Género - Coordinación"/>
    <x v="0"/>
    <x v="0"/>
    <n v="1"/>
    <m/>
    <x v="0"/>
    <s v="MORA"/>
  </r>
  <r>
    <s v="Violencia de Género - Coordinación"/>
    <x v="0"/>
    <x v="0"/>
    <n v="3"/>
    <m/>
    <x v="0"/>
    <s v="LA UNIÓN"/>
  </r>
  <r>
    <s v="Violencia de Género - Coordinación"/>
    <x v="0"/>
    <x v="0"/>
    <n v="1"/>
    <m/>
    <x v="0"/>
    <s v="TARRAZÚ"/>
  </r>
  <r>
    <s v="Violencia de Género - Coordinación"/>
    <x v="0"/>
    <x v="0"/>
    <n v="3"/>
    <m/>
    <x v="0"/>
    <s v="ATENAS"/>
  </r>
  <r>
    <s v="Violencia de Género - Coordinación"/>
    <x v="0"/>
    <x v="0"/>
    <n v="3"/>
    <m/>
    <x v="0"/>
    <s v="ALAJUELITA"/>
  </r>
  <r>
    <s v="Violencia de Género - Coordinación"/>
    <x v="0"/>
    <x v="0"/>
    <n v="45"/>
    <m/>
    <x v="0"/>
    <s v="ALAJUELA"/>
  </r>
  <r>
    <s v="Violencia de Género - Coordinación"/>
    <x v="0"/>
    <x v="0"/>
    <n v="1"/>
    <m/>
    <x v="2"/>
    <s v="TALAMANCA"/>
  </r>
  <r>
    <s v="Violencia de Género - Coordinación"/>
    <x v="0"/>
    <x v="0"/>
    <n v="13"/>
    <m/>
    <x v="1"/>
    <s v="SANTA CRUZ"/>
  </r>
  <r>
    <s v="Violencia de Género - Coordinación"/>
    <x v="0"/>
    <x v="0"/>
    <n v="6"/>
    <m/>
    <x v="2"/>
    <s v="POCOCI"/>
  </r>
  <r>
    <s v="Violencia de Género - Coordinación"/>
    <x v="0"/>
    <x v="0"/>
    <n v="2"/>
    <m/>
    <x v="0"/>
    <s v="SAN RAFAEL"/>
  </r>
  <r>
    <s v="Violencia de Género - Coordinación"/>
    <x v="0"/>
    <x v="0"/>
    <n v="2"/>
    <m/>
    <x v="0"/>
    <s v="SAN RAMON "/>
  </r>
  <r>
    <s v="Violencia de Género - Coordinación"/>
    <x v="0"/>
    <x v="0"/>
    <n v="1"/>
    <m/>
    <x v="2"/>
    <s v="GUACIMO"/>
  </r>
  <r>
    <s v="Violencia de Género - Coordinación"/>
    <x v="0"/>
    <x v="0"/>
    <n v="2"/>
    <m/>
    <x v="4"/>
    <s v="UPALA"/>
  </r>
  <r>
    <s v="Violencia de Género - Coordinación"/>
    <x v="0"/>
    <x v="0"/>
    <n v="1"/>
    <m/>
    <x v="2"/>
    <s v="MATINA"/>
  </r>
  <r>
    <s v="Violencia de Género - Coordinación"/>
    <x v="0"/>
    <x v="0"/>
    <n v="3"/>
    <m/>
    <x v="0"/>
    <s v="TIBÁS"/>
  </r>
  <r>
    <s v="Violencia de Género - Coordinación"/>
    <x v="0"/>
    <x v="0"/>
    <n v="5"/>
    <m/>
    <x v="0"/>
    <s v="SAN JOSE"/>
  </r>
  <r>
    <s v="Violencia de Género - Coordinación"/>
    <x v="0"/>
    <x v="0"/>
    <n v="28"/>
    <m/>
    <x v="6"/>
    <s v="PUNTARENAS"/>
  </r>
  <r>
    <s v="Violencia de Género - Coordinación"/>
    <x v="0"/>
    <x v="0"/>
    <n v="1"/>
    <m/>
    <x v="0"/>
    <s v="OREAMUNO"/>
  </r>
  <r>
    <s v="Violencia de Género - Coordinación"/>
    <x v="0"/>
    <x v="0"/>
    <n v="1"/>
    <m/>
    <x v="3"/>
    <s v="BUENOS AIRES"/>
  </r>
  <r>
    <s v="Violencia de Género - Coordinación"/>
    <x v="0"/>
    <x v="0"/>
    <n v="38"/>
    <m/>
    <x v="2"/>
    <s v="LIMÓN"/>
  </r>
  <r>
    <s v="Violencia de Género - Coordinación"/>
    <x v="0"/>
    <x v="0"/>
    <n v="2"/>
    <m/>
    <x v="1"/>
    <s v="CARRILLO"/>
  </r>
  <r>
    <s v="Violencia de Género - Coordinación"/>
    <x v="0"/>
    <x v="0"/>
    <n v="0"/>
    <m/>
    <x v="0"/>
    <s v="ESCAZU"/>
  </r>
  <r>
    <s v="Violencia de Género - Coordinación"/>
    <x v="0"/>
    <x v="0"/>
    <n v="4"/>
    <m/>
    <x v="4"/>
    <s v="SAN CARLOS"/>
  </r>
  <r>
    <s v="Violencia de Género - Coordinación"/>
    <x v="0"/>
    <x v="0"/>
    <n v="1"/>
    <m/>
    <x v="0"/>
    <s v="FLORES"/>
  </r>
  <r>
    <s v="Violencia de Género - Coordinación"/>
    <x v="0"/>
    <x v="0"/>
    <n v="3"/>
    <m/>
    <x v="1"/>
    <s v="NICOYA"/>
  </r>
  <r>
    <s v="Violencia de Género - Coordinación"/>
    <x v="0"/>
    <x v="0"/>
    <n v="1"/>
    <m/>
    <x v="0"/>
    <s v="SAN PABLO"/>
  </r>
  <r>
    <s v="Violencia de Género - Coordinación"/>
    <x v="0"/>
    <x v="0"/>
    <n v="1"/>
    <m/>
    <x v="6"/>
    <s v="ESPARZA"/>
  </r>
  <r>
    <s v="Violencia de Género - Coordinación"/>
    <x v="0"/>
    <x v="0"/>
    <n v="1"/>
    <m/>
    <x v="4"/>
    <s v="SAN CARLOS"/>
  </r>
  <r>
    <s v="Violencia de Género - Coordinación"/>
    <x v="0"/>
    <x v="0"/>
    <n v="1"/>
    <m/>
    <x v="3"/>
    <s v="PEREZ ZELEDON"/>
  </r>
  <r>
    <s v="Violencia de Género - Coordinación"/>
    <x v="0"/>
    <x v="0"/>
    <n v="2"/>
    <m/>
    <x v="0"/>
    <s v="ALAJUELA"/>
  </r>
  <r>
    <s v="Violencia de Género - Coordinación"/>
    <x v="0"/>
    <x v="0"/>
    <n v="2"/>
    <m/>
    <x v="2"/>
    <s v="SIQUIRRES"/>
  </r>
  <r>
    <s v="Violencia de Género - Coordinación"/>
    <x v="0"/>
    <x v="0"/>
    <n v="2"/>
    <m/>
    <x v="0"/>
    <s v="CURRIDABAT"/>
  </r>
  <r>
    <s v="Violencia de Género - Coordinación"/>
    <x v="0"/>
    <x v="0"/>
    <n v="1"/>
    <m/>
    <x v="2"/>
    <s v="POCOCI"/>
  </r>
  <r>
    <s v="Violencia de Género - Coordinación"/>
    <x v="0"/>
    <x v="0"/>
    <n v="1"/>
    <m/>
    <x v="4"/>
    <s v="SAN CARLOS"/>
  </r>
  <r>
    <s v="Violencia de Género - Coordinación"/>
    <x v="0"/>
    <x v="0"/>
    <n v="26"/>
    <m/>
    <x v="0"/>
    <s v="CARTAGO"/>
  </r>
  <r>
    <s v="Violencia de Género - Coordinación"/>
    <x v="0"/>
    <x v="0"/>
    <n v="1"/>
    <m/>
    <x v="0"/>
    <s v="VAZQUEZ DE CORONADO"/>
  </r>
  <r>
    <s v="Violencia de Género - Coordinación"/>
    <x v="0"/>
    <x v="0"/>
    <n v="2"/>
    <m/>
    <x v="0"/>
    <s v="TURRIALBA"/>
  </r>
  <r>
    <s v="Violencia de Género - Coordinación"/>
    <x v="0"/>
    <x v="0"/>
    <n v="1"/>
    <m/>
    <x v="0"/>
    <s v="MORA"/>
  </r>
  <r>
    <s v="Violencia de Género - Coordinación"/>
    <x v="0"/>
    <x v="0"/>
    <n v="1"/>
    <m/>
    <x v="0"/>
    <s v="PALMARES"/>
  </r>
  <r>
    <s v="Unidad Regional Brunca"/>
    <x v="0"/>
    <x v="0"/>
    <n v="37"/>
    <m/>
    <x v="3"/>
    <s v="GOLFITO"/>
  </r>
  <r>
    <s v="Unidad Regional Brunca"/>
    <x v="0"/>
    <x v="0"/>
    <n v="20"/>
    <m/>
    <x v="3"/>
    <s v="CORREDORES"/>
  </r>
  <r>
    <s v="Unidad Regional Brunca"/>
    <x v="0"/>
    <x v="0"/>
    <n v="11"/>
    <m/>
    <x v="3"/>
    <s v="COTO BRUS"/>
  </r>
  <r>
    <s v="Unidad Regional Brunca"/>
    <x v="0"/>
    <x v="0"/>
    <n v="24"/>
    <m/>
    <x v="3"/>
    <s v="OSA"/>
  </r>
  <r>
    <s v="Unidad Regional Brunca"/>
    <x v="0"/>
    <x v="0"/>
    <n v="21"/>
    <m/>
    <x v="3"/>
    <s v="BUENOS AIRES"/>
  </r>
  <r>
    <s v="Unidad Regional Brunca"/>
    <x v="0"/>
    <x v="0"/>
    <n v="44"/>
    <m/>
    <x v="3"/>
    <s v="PEREZ ZELEDON"/>
  </r>
  <r>
    <s v="Unidad Regional Brunca"/>
    <x v="0"/>
    <x v="0"/>
    <n v="6"/>
    <m/>
    <x v="4"/>
    <s v="SAN CARLOS"/>
  </r>
  <r>
    <s v="Unidad Regional Chorotega"/>
    <x v="0"/>
    <x v="0"/>
    <n v="45"/>
    <m/>
    <x v="1"/>
    <s v="LIBERIA"/>
  </r>
  <r>
    <s v="Unidad Regional Chorotega"/>
    <x v="0"/>
    <x v="0"/>
    <n v="1"/>
    <m/>
    <x v="1"/>
    <s v="TILARÁN"/>
  </r>
  <r>
    <s v="Unidad Regional Chorotega"/>
    <x v="0"/>
    <x v="0"/>
    <n v="10"/>
    <m/>
    <x v="1"/>
    <s v="CARRILLO"/>
  </r>
  <r>
    <s v="Unidad Regional Chorotega"/>
    <x v="0"/>
    <x v="0"/>
    <m/>
    <m/>
    <x v="1"/>
    <s v="NANDAYURE"/>
  </r>
  <r>
    <s v="Unidad Regional Chorotega"/>
    <x v="0"/>
    <x v="0"/>
    <n v="19"/>
    <m/>
    <x v="1"/>
    <s v="SANTA CRUZ"/>
  </r>
  <r>
    <s v="Unidad Regional Chorotega"/>
    <x v="0"/>
    <x v="0"/>
    <n v="9"/>
    <m/>
    <x v="1"/>
    <s v="NICOYA"/>
  </r>
  <r>
    <s v="Unidad Regional Chorotega"/>
    <x v="0"/>
    <x v="0"/>
    <n v="5"/>
    <m/>
    <x v="1"/>
    <s v="CAÑAS"/>
  </r>
  <r>
    <s v="Unidad Regional Chorotega"/>
    <x v="0"/>
    <x v="0"/>
    <n v="2"/>
    <m/>
    <x v="1"/>
    <s v="ABANGARES"/>
  </r>
  <r>
    <s v="Unidad Regional Chorotega"/>
    <x v="0"/>
    <x v="0"/>
    <n v="1"/>
    <m/>
    <x v="1"/>
    <s v="HOJANCHA"/>
  </r>
  <r>
    <s v="Unidad Regional Chorotega"/>
    <x v="0"/>
    <x v="0"/>
    <n v="5"/>
    <m/>
    <x v="1"/>
    <s v="LA CRUZ"/>
  </r>
  <r>
    <s v="Unidad Regional Huetar Caribe"/>
    <x v="0"/>
    <x v="0"/>
    <n v="174"/>
    <m/>
    <x v="2"/>
    <s v="LIMÓN"/>
  </r>
  <r>
    <s v="Unidad Regional Huetar Caribe"/>
    <x v="0"/>
    <x v="0"/>
    <n v="7"/>
    <m/>
    <x v="2"/>
    <s v="GUACIMO"/>
  </r>
  <r>
    <s v="Unidad Regional Huetar Caribe"/>
    <x v="0"/>
    <x v="0"/>
    <n v="6"/>
    <m/>
    <x v="2"/>
    <s v="MATINA"/>
  </r>
  <r>
    <s v="Unidad Regional Huetar Caribe"/>
    <x v="0"/>
    <x v="0"/>
    <n v="9"/>
    <m/>
    <x v="2"/>
    <s v="POCOCI"/>
  </r>
  <r>
    <s v="Unidad Regional Huetar Caribe"/>
    <x v="0"/>
    <x v="0"/>
    <n v="4"/>
    <m/>
    <x v="2"/>
    <s v="SIQUIRRES"/>
  </r>
  <r>
    <s v="Unidad Regional Huetar Caribe"/>
    <x v="0"/>
    <x v="0"/>
    <n v="4"/>
    <m/>
    <x v="2"/>
    <s v="TALAMANCA"/>
  </r>
  <r>
    <s v="Unidad Regional Huetar Norte"/>
    <x v="0"/>
    <x v="0"/>
    <n v="56"/>
    <m/>
    <x v="4"/>
    <s v="SAN CARLOS"/>
  </r>
  <r>
    <s v="Unidad Regional Huetar Norte"/>
    <x v="0"/>
    <x v="0"/>
    <n v="6"/>
    <m/>
    <x v="4"/>
    <s v="UPALA"/>
  </r>
  <r>
    <s v="Unidad Regional Huetar Norte"/>
    <x v="0"/>
    <x v="0"/>
    <n v="6"/>
    <m/>
    <x v="4"/>
    <s v="GUATUSO"/>
  </r>
  <r>
    <s v="Unidad Regional Huetar Norte"/>
    <x v="0"/>
    <x v="0"/>
    <n v="4"/>
    <m/>
    <x v="4"/>
    <s v="LOS CHILES"/>
  </r>
  <r>
    <s v="Unidad Regional Huetar Norte"/>
    <x v="0"/>
    <x v="0"/>
    <n v="1"/>
    <m/>
    <x v="4"/>
    <s v="RIO CUARTO"/>
  </r>
  <r>
    <s v="Unidad Regional Huetar Norte"/>
    <x v="0"/>
    <x v="0"/>
    <n v="3"/>
    <m/>
    <x v="4"/>
    <s v="SARAPIQUI"/>
  </r>
  <r>
    <s v="Unidad Regional Pacífico Central"/>
    <x v="0"/>
    <x v="0"/>
    <n v="10"/>
    <m/>
    <x v="6"/>
    <s v="PUNTARENAS"/>
  </r>
  <r>
    <s v="Unidad Regional Pacífico Central"/>
    <x v="0"/>
    <x v="0"/>
    <n v="1"/>
    <m/>
    <x v="6"/>
    <s v="ESPARZA"/>
  </r>
  <r>
    <s v="Unidad Regional Pacífico Central"/>
    <x v="0"/>
    <x v="0"/>
    <n v="1"/>
    <m/>
    <x v="6"/>
    <s v="SAN MATEO"/>
  </r>
  <r>
    <s v="Unidad Regional Pacífico Central"/>
    <x v="0"/>
    <x v="0"/>
    <n v="12"/>
    <m/>
    <x v="6"/>
    <s v="PUNTARENAS"/>
  </r>
  <r>
    <s v="Unidad Regional Pacífico Central"/>
    <x v="0"/>
    <x v="0"/>
    <n v="1"/>
    <m/>
    <x v="6"/>
    <s v="GARABITO"/>
  </r>
  <r>
    <s v="Unidad Regional Pacífico Central"/>
    <x v="0"/>
    <x v="0"/>
    <n v="1"/>
    <m/>
    <x v="6"/>
    <s v="ESPARZA"/>
  </r>
  <r>
    <s v="Unidad Regional Pacífico Central"/>
    <x v="0"/>
    <x v="0"/>
    <n v="16"/>
    <m/>
    <x v="6"/>
    <s v="PUNTARENAS"/>
  </r>
  <r>
    <s v="Unidad Regional Pacífico Central"/>
    <x v="0"/>
    <x v="0"/>
    <n v="1"/>
    <m/>
    <x v="6"/>
    <s v="OROTINA"/>
  </r>
  <r>
    <s v="Unidad Regional Pacífico Central"/>
    <x v="0"/>
    <x v="0"/>
    <n v="1"/>
    <m/>
    <x v="6"/>
    <s v="SAN MATEO"/>
  </r>
  <r>
    <s v="Unidad Regional Pacífico Central"/>
    <x v="0"/>
    <x v="0"/>
    <n v="2"/>
    <m/>
    <x v="6"/>
    <s v="ESPARZA"/>
  </r>
  <r>
    <s v="Unidad Regional Pacífico Central"/>
    <x v="0"/>
    <x v="0"/>
    <n v="18"/>
    <m/>
    <x v="6"/>
    <s v="PUNTARENAS"/>
  </r>
  <r>
    <s v="Unidad Regional Pacífico Central"/>
    <x v="0"/>
    <x v="0"/>
    <n v="6"/>
    <m/>
    <x v="6"/>
    <s v="ESPARZA"/>
  </r>
  <r>
    <s v="Unidad Regional Pacífico Central"/>
    <x v="0"/>
    <x v="0"/>
    <n v="2"/>
    <m/>
    <x v="6"/>
    <s v="OROTINA"/>
  </r>
  <r>
    <s v="Unidad Regional Pacífico Central"/>
    <x v="0"/>
    <x v="0"/>
    <n v="1"/>
    <m/>
    <x v="6"/>
    <s v="GARABITO"/>
  </r>
  <r>
    <s v="Unidad Regional Pacífico Central"/>
    <x v="0"/>
    <x v="0"/>
    <n v="16"/>
    <m/>
    <x v="6"/>
    <s v="PUNTARENAS"/>
  </r>
  <r>
    <s v="Unidad Regional Pacífico Central"/>
    <x v="0"/>
    <x v="0"/>
    <n v="3"/>
    <m/>
    <x v="6"/>
    <s v="ESPARZA"/>
  </r>
  <r>
    <s v="Unidad Regional Pacífico Central"/>
    <x v="0"/>
    <x v="0"/>
    <n v="10"/>
    <m/>
    <x v="6"/>
    <s v="PUNTARENAS"/>
  </r>
  <r>
    <s v="Unidad Regional Pacífico Central"/>
    <x v="0"/>
    <x v="0"/>
    <n v="2"/>
    <m/>
    <x v="6"/>
    <s v="ESPARZA"/>
  </r>
  <r>
    <s v="Unidad Regional Pacífico Central"/>
    <x v="0"/>
    <x v="0"/>
    <n v="1"/>
    <m/>
    <x v="6"/>
    <s v="MONTES DE ORO"/>
  </r>
  <r>
    <s v="Unidad Regional Pacífico Central"/>
    <x v="0"/>
    <x v="0"/>
    <n v="1"/>
    <m/>
    <x v="6"/>
    <s v="GARABITO"/>
  </r>
  <r>
    <s v="Unidad Regional Pacífico Central"/>
    <x v="0"/>
    <x v="0"/>
    <n v="7"/>
    <m/>
    <x v="6"/>
    <s v="PUNTARENAS"/>
  </r>
  <r>
    <s v="Centro de Información y Orientación"/>
    <x v="1"/>
    <x v="2"/>
    <n v="1824"/>
    <n v="24"/>
    <x v="5"/>
    <m/>
  </r>
  <r>
    <s v="Condición Jurídica y derechos Humanos de las Mujeres"/>
    <x v="1"/>
    <x v="2"/>
    <m/>
    <m/>
    <x v="5"/>
    <m/>
  </r>
  <r>
    <s v="Unidad Regional Brunca"/>
    <x v="1"/>
    <x v="2"/>
    <n v="1"/>
    <m/>
    <x v="3"/>
    <s v="PEREZ ZELEDON"/>
  </r>
  <r>
    <s v="Unidad Regional Brunca"/>
    <x v="1"/>
    <x v="2"/>
    <n v="2"/>
    <m/>
    <x v="3"/>
    <s v="GOLFITO"/>
  </r>
  <r>
    <s v="Unidad Regional Brunca"/>
    <x v="1"/>
    <x v="2"/>
    <n v="3"/>
    <m/>
    <x v="3"/>
    <s v="CORREDORES"/>
  </r>
  <r>
    <s v="Unidad Regional Brunca"/>
    <x v="1"/>
    <x v="2"/>
    <n v="31"/>
    <m/>
    <x v="3"/>
    <s v="BUENOS AIRES"/>
  </r>
  <r>
    <s v="Unidad Regional Brunca"/>
    <x v="1"/>
    <x v="2"/>
    <n v="30"/>
    <m/>
    <x v="3"/>
    <s v="CORREDORES"/>
  </r>
  <r>
    <s v="Unidad Regional Brunca"/>
    <x v="1"/>
    <x v="2"/>
    <n v="52"/>
    <m/>
    <x v="3"/>
    <s v="COTO BRUS"/>
  </r>
  <r>
    <s v="Unidad Regional Brunca"/>
    <x v="1"/>
    <x v="2"/>
    <n v="34"/>
    <m/>
    <x v="3"/>
    <s v="GOLFITO"/>
  </r>
  <r>
    <s v="Unidad Regional Brunca"/>
    <x v="1"/>
    <x v="2"/>
    <n v="25"/>
    <m/>
    <x v="3"/>
    <s v="OSA"/>
  </r>
  <r>
    <s v="Unidad Regional Brunca"/>
    <x v="1"/>
    <x v="2"/>
    <n v="85"/>
    <m/>
    <x v="3"/>
    <s v="PEREZ ZELEDON"/>
  </r>
  <r>
    <s v="Unidad Regional Central subsede Occidente"/>
    <x v="1"/>
    <x v="2"/>
    <n v="187"/>
    <m/>
    <x v="0"/>
    <s v="ALAJUELA"/>
  </r>
  <r>
    <s v="Unidad Regional Central subsede Occidente"/>
    <x v="1"/>
    <x v="2"/>
    <n v="90"/>
    <m/>
    <x v="0"/>
    <s v="ALAJUELA"/>
  </r>
  <r>
    <s v="Unidad Regional Central subsede Occidente"/>
    <x v="1"/>
    <x v="2"/>
    <n v="37"/>
    <m/>
    <x v="0"/>
    <s v="ALAJUELA"/>
  </r>
  <r>
    <s v="Unidad Regional Central subsede Occidente"/>
    <x v="1"/>
    <x v="2"/>
    <n v="134"/>
    <m/>
    <x v="0"/>
    <s v="ALAJUELA"/>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horotega"/>
    <x v="1"/>
    <x v="2"/>
    <n v="36"/>
    <m/>
    <x v="1"/>
    <s v="ABANGARES"/>
  </r>
  <r>
    <s v="Unidad Regional Chorotega"/>
    <x v="1"/>
    <x v="2"/>
    <n v="33"/>
    <m/>
    <x v="1"/>
    <s v="BAGACES"/>
  </r>
  <r>
    <s v="Unidad Regional Chorotega"/>
    <x v="1"/>
    <x v="2"/>
    <n v="48"/>
    <m/>
    <x v="1"/>
    <s v="CAÑAS"/>
  </r>
  <r>
    <s v="Unidad Regional Chorotega"/>
    <x v="1"/>
    <x v="2"/>
    <n v="46"/>
    <m/>
    <x v="1"/>
    <s v="CARRILLO"/>
  </r>
  <r>
    <s v="Unidad Regional Chorotega"/>
    <x v="1"/>
    <x v="2"/>
    <n v="21"/>
    <m/>
    <x v="1"/>
    <s v="HOJANCHA"/>
  </r>
  <r>
    <s v="Unidad Regional Chorotega"/>
    <x v="1"/>
    <x v="2"/>
    <n v="74"/>
    <m/>
    <x v="1"/>
    <s v="LA CRUZ"/>
  </r>
  <r>
    <s v="Unidad Regional Chorotega"/>
    <x v="1"/>
    <x v="2"/>
    <n v="348"/>
    <m/>
    <x v="1"/>
    <s v="LIBERIA"/>
  </r>
  <r>
    <s v="Unidad Regional Chorotega"/>
    <x v="1"/>
    <x v="2"/>
    <n v="99"/>
    <m/>
    <x v="1"/>
    <s v="NICOYA"/>
  </r>
  <r>
    <s v="Unidad Regional Chorotega"/>
    <x v="1"/>
    <x v="2"/>
    <n v="79"/>
    <m/>
    <x v="1"/>
    <s v="SANTA CRUZ"/>
  </r>
  <r>
    <s v="Unidad Regional Chorotega"/>
    <x v="1"/>
    <x v="2"/>
    <n v="12"/>
    <m/>
    <x v="1"/>
    <s v="TILARÁN"/>
  </r>
  <r>
    <s v="Unidad Regional Chorotega"/>
    <x v="1"/>
    <x v="2"/>
    <n v="17"/>
    <m/>
    <x v="1"/>
    <s v="NANDAYURE"/>
  </r>
  <r>
    <s v="Unidad Regional Chorotega"/>
    <x v="1"/>
    <x v="2"/>
    <n v="12"/>
    <m/>
    <x v="6"/>
    <s v="PUNTARENAS"/>
  </r>
  <r>
    <s v="Unidad Regional Chorotega"/>
    <x v="1"/>
    <x v="2"/>
    <n v="2"/>
    <m/>
    <x v="2"/>
    <s v="LIMÓN"/>
  </r>
  <r>
    <s v="Unidad Regional Chorotega"/>
    <x v="1"/>
    <x v="2"/>
    <n v="6"/>
    <m/>
    <x v="4"/>
    <s v="UPALA"/>
  </r>
  <r>
    <s v="Unidad Regional Chorotega"/>
    <x v="1"/>
    <x v="2"/>
    <n v="24"/>
    <m/>
    <x v="0"/>
    <s v="SAN JOSE"/>
  </r>
  <r>
    <s v="Unidad Regional Chorotega"/>
    <x v="1"/>
    <x v="2"/>
    <n v="2"/>
    <m/>
    <x v="3"/>
    <s v="PEREZ ZELEDON"/>
  </r>
  <r>
    <s v="Unidad Regional Chorotega"/>
    <x v="1"/>
    <x v="2"/>
    <n v="5"/>
    <m/>
    <x v="0"/>
    <s v="ALAJUELA"/>
  </r>
  <r>
    <s v="Unidad Regional Chorotega"/>
    <x v="1"/>
    <x v="2"/>
    <n v="7"/>
    <m/>
    <x v="0"/>
    <s v="CARTAGO"/>
  </r>
  <r>
    <s v="Unidad Regional Chorotega"/>
    <x v="1"/>
    <x v="2"/>
    <n v="6"/>
    <m/>
    <x v="0"/>
    <s v="HEREDIA"/>
  </r>
  <r>
    <s v="Unidad Regional Huetar Caribe"/>
    <x v="1"/>
    <x v="2"/>
    <n v="602"/>
    <m/>
    <x v="2"/>
    <s v="LIMÓN"/>
  </r>
  <r>
    <s v="Unidad Regional Huetar Caribe"/>
    <x v="1"/>
    <x v="2"/>
    <n v="1"/>
    <m/>
    <x v="2"/>
    <s v="GUACIMO"/>
  </r>
  <r>
    <s v="Unidad Regional Huetar Caribe"/>
    <x v="1"/>
    <x v="2"/>
    <n v="17"/>
    <m/>
    <x v="2"/>
    <s v="LIMÓN"/>
  </r>
  <r>
    <s v="Unidad Regional Huetar Caribe"/>
    <x v="1"/>
    <x v="2"/>
    <n v="5"/>
    <m/>
    <x v="2"/>
    <s v="MATINA"/>
  </r>
  <r>
    <s v="Unidad Regional Huetar Caribe"/>
    <x v="1"/>
    <x v="2"/>
    <n v="5"/>
    <m/>
    <x v="2"/>
    <s v="POCOCI"/>
  </r>
  <r>
    <s v="Unidad Regional Huetar Caribe"/>
    <x v="1"/>
    <x v="2"/>
    <n v="5"/>
    <m/>
    <x v="2"/>
    <s v="SIQUIRRES"/>
  </r>
  <r>
    <s v="Unidad Regional Huetar Caribe"/>
    <x v="1"/>
    <x v="2"/>
    <n v="10"/>
    <m/>
    <x v="2"/>
    <s v="TALAMANCA"/>
  </r>
  <r>
    <s v="Unidad Regional Huetar Caribe"/>
    <x v="1"/>
    <x v="2"/>
    <n v="41"/>
    <m/>
    <x v="2"/>
    <s v="LIMÓN"/>
  </r>
  <r>
    <s v="Unidad Regional Huetar Caribe"/>
    <x v="1"/>
    <x v="2"/>
    <n v="4"/>
    <m/>
    <x v="2"/>
    <s v="LIMÓN"/>
  </r>
  <r>
    <s v="Unidad Regional Huetar Caribe"/>
    <x v="1"/>
    <x v="2"/>
    <n v="2"/>
    <m/>
    <x v="2"/>
    <s v="MATINA"/>
  </r>
  <r>
    <s v="Unidad Regional Huetar Caribe"/>
    <x v="1"/>
    <x v="2"/>
    <n v="1"/>
    <m/>
    <x v="2"/>
    <s v="POCOCI"/>
  </r>
  <r>
    <s v="Unidad Regional Huetar Caribe"/>
    <x v="1"/>
    <x v="2"/>
    <n v="2"/>
    <m/>
    <x v="2"/>
    <s v="LIMÓN"/>
  </r>
  <r>
    <s v="Unidad Regional Huetar Caribe"/>
    <x v="1"/>
    <x v="2"/>
    <n v="1"/>
    <m/>
    <x v="2"/>
    <s v="LIMÓN"/>
  </r>
  <r>
    <s v="Unidad Regional Huetar Caribe"/>
    <x v="1"/>
    <x v="2"/>
    <n v="1"/>
    <m/>
    <x v="2"/>
    <s v="GUACIMO"/>
  </r>
  <r>
    <s v="Unidad Regional Huetar Caribe"/>
    <x v="1"/>
    <x v="2"/>
    <n v="1"/>
    <m/>
    <x v="2"/>
    <s v="TALAMANCA"/>
  </r>
  <r>
    <s v="Unidad Regional Huetar Caribe"/>
    <x v="1"/>
    <x v="2"/>
    <n v="3"/>
    <m/>
    <x v="2"/>
    <s v="LIMÓN"/>
  </r>
  <r>
    <s v="Unidad Regional Huetar Caribe"/>
    <x v="1"/>
    <x v="2"/>
    <n v="1"/>
    <m/>
    <x v="2"/>
    <s v="TALAMANCA"/>
  </r>
  <r>
    <s v="Unidad Regional Huetar Caribe"/>
    <x v="1"/>
    <x v="2"/>
    <n v="2"/>
    <m/>
    <x v="2"/>
    <s v="MATINA"/>
  </r>
  <r>
    <s v="Unidad Regional Huetar Caribe"/>
    <x v="1"/>
    <x v="2"/>
    <n v="9"/>
    <m/>
    <x v="2"/>
    <s v="MATINA"/>
  </r>
  <r>
    <s v="Unidad Regional Huetar Caribe"/>
    <x v="1"/>
    <x v="2"/>
    <n v="2"/>
    <m/>
    <x v="2"/>
    <s v="POCOCI"/>
  </r>
  <r>
    <s v="Unidad Regional Huetar Caribe"/>
    <x v="1"/>
    <x v="2"/>
    <n v="4"/>
    <m/>
    <x v="2"/>
    <s v="LIMÓN"/>
  </r>
  <r>
    <s v="Unidad Regional Huetar Caribe"/>
    <x v="1"/>
    <x v="2"/>
    <n v="58"/>
    <m/>
    <x v="2"/>
    <s v="LIMÓN"/>
  </r>
  <r>
    <s v="Unidad Regional Huetar Norte"/>
    <x v="1"/>
    <x v="2"/>
    <n v="687"/>
    <m/>
    <x v="4"/>
    <s v="SAN CARLOS"/>
  </r>
  <r>
    <s v="Unidad Regional Huetar Norte"/>
    <x v="1"/>
    <x v="2"/>
    <n v="84"/>
    <m/>
    <x v="4"/>
    <s v="GUATUSO"/>
  </r>
  <r>
    <s v="Unidad Regional Huetar Norte"/>
    <x v="1"/>
    <x v="2"/>
    <n v="217"/>
    <m/>
    <x v="4"/>
    <s v="UPALA"/>
  </r>
  <r>
    <s v="Unidad Regional Huetar Norte"/>
    <x v="1"/>
    <x v="2"/>
    <n v="94"/>
    <m/>
    <x v="4"/>
    <s v="LOS CHILES"/>
  </r>
  <r>
    <s v="Unidad Regional Huetar Norte"/>
    <x v="1"/>
    <x v="2"/>
    <n v="19"/>
    <m/>
    <x v="4"/>
    <s v="PEÑAS BLANCAS"/>
  </r>
  <r>
    <s v="Unidad Regional Pacífico Central"/>
    <x v="1"/>
    <x v="2"/>
    <n v="478"/>
    <m/>
    <x v="6"/>
    <s v="PUNTARENAS"/>
  </r>
  <r>
    <s v="CEAAM _ Área Metropolitana"/>
    <x v="2"/>
    <x v="3"/>
    <n v="36"/>
    <n v="0"/>
    <x v="0"/>
    <s v="SAN JOSE"/>
  </r>
  <r>
    <s v="CEAAM _ Huetar Caribe"/>
    <x v="2"/>
    <x v="3"/>
    <n v="2"/>
    <n v="0"/>
    <x v="4"/>
    <s v="SAN CARLOS"/>
  </r>
  <r>
    <s v="CEAAM _ Huetar Caribe"/>
    <x v="2"/>
    <x v="3"/>
    <n v="2"/>
    <n v="0"/>
    <x v="0"/>
    <s v="SAN RAMON "/>
  </r>
  <r>
    <s v="CEAAM _ Huetar Caribe"/>
    <x v="2"/>
    <x v="3"/>
    <n v="1"/>
    <n v="0"/>
    <x v="0"/>
    <m/>
  </r>
  <r>
    <s v="CEAAM _ Huetar Caribe"/>
    <x v="2"/>
    <x v="3"/>
    <n v="1"/>
    <n v="0"/>
    <x v="0"/>
    <s v="ZARCERO"/>
  </r>
  <r>
    <s v="CEAAM _ Huetar Caribe"/>
    <x v="2"/>
    <x v="3"/>
    <n v="1"/>
    <n v="0"/>
    <x v="0"/>
    <s v="ALAJUELA"/>
  </r>
  <r>
    <s v="CEAAM _ Huetar Caribe"/>
    <x v="2"/>
    <x v="3"/>
    <n v="2"/>
    <n v="0"/>
    <x v="0"/>
    <s v="LA UNIÓN"/>
  </r>
  <r>
    <s v="CEAAM _ Huetar Caribe"/>
    <x v="2"/>
    <x v="3"/>
    <n v="1"/>
    <n v="0"/>
    <x v="0"/>
    <s v="GOICOECHEA"/>
  </r>
  <r>
    <s v="CEAAM _ Huetar Caribe"/>
    <x v="2"/>
    <x v="3"/>
    <n v="1"/>
    <n v="0"/>
    <x v="0"/>
    <s v="GRECIA"/>
  </r>
  <r>
    <s v="CEAAM _ Huetar Caribe"/>
    <x v="2"/>
    <x v="3"/>
    <n v="1"/>
    <n v="0"/>
    <x v="0"/>
    <s v="CARTAGO"/>
  </r>
  <r>
    <s v="CEAAM _ Occidente"/>
    <x v="2"/>
    <x v="3"/>
    <n v="10"/>
    <n v="0"/>
    <x v="0"/>
    <s v="SAN RAMON "/>
  </r>
  <r>
    <s v="Violencia de Género - Coordinación"/>
    <x v="2"/>
    <x v="4"/>
    <n v="16"/>
    <m/>
    <x v="3"/>
    <m/>
  </r>
  <r>
    <s v="Violencia de Género - Coordinación"/>
    <x v="2"/>
    <x v="4"/>
    <n v="21"/>
    <m/>
    <x v="1"/>
    <m/>
  </r>
  <r>
    <s v="Violencia de Género - Coordinación"/>
    <x v="2"/>
    <x v="4"/>
    <n v="5"/>
    <m/>
    <x v="4"/>
    <m/>
  </r>
  <r>
    <s v="Violencia de Género - Coordinación"/>
    <x v="2"/>
    <x v="4"/>
    <n v="21"/>
    <m/>
    <x v="2"/>
    <m/>
  </r>
  <r>
    <s v="Violencia de Género - Coordinación"/>
    <x v="2"/>
    <x v="4"/>
    <n v="60"/>
    <m/>
    <x v="0"/>
    <m/>
  </r>
  <r>
    <s v="Violencia de Género - Coordinación"/>
    <x v="2"/>
    <x v="4"/>
    <n v="2"/>
    <m/>
    <x v="6"/>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0">
  <r>
    <x v="0"/>
    <x v="0"/>
    <x v="0"/>
    <x v="0"/>
    <s v="00101"/>
    <s v="RH"/>
    <x v="0"/>
    <x v="0"/>
    <s v="100-AA-A-00101-RH-10"/>
    <s v="Sueldos para Cargos Fijos"/>
    <n v="677486868.03999996"/>
    <n v="0"/>
    <n v="677486868.03999996"/>
    <n v="499040740.99000001"/>
    <n v="78200"/>
    <n v="178367927.05000001"/>
  </r>
  <r>
    <x v="0"/>
    <x v="0"/>
    <x v="0"/>
    <x v="0"/>
    <s v="00101"/>
    <s v="RH"/>
    <x v="0"/>
    <x v="1"/>
    <s v="100-AA-A-00101-RH-10-M4"/>
    <s v="Sueldos para Cargos Fijos"/>
    <n v="0"/>
    <n v="15000000"/>
    <n v="15000000"/>
    <n v="0"/>
    <n v="0"/>
    <n v="15000000"/>
  </r>
  <r>
    <x v="0"/>
    <x v="0"/>
    <x v="0"/>
    <x v="0"/>
    <s v="00103"/>
    <s v="RH"/>
    <x v="0"/>
    <x v="0"/>
    <s v="100-AA-A-00103-RH-10"/>
    <s v="Servicios especiales"/>
    <n v="8552334"/>
    <n v="0"/>
    <n v="8552334"/>
    <n v="6295500"/>
    <n v="0"/>
    <n v="2256834"/>
  </r>
  <r>
    <x v="0"/>
    <x v="0"/>
    <x v="0"/>
    <x v="0"/>
    <s v="00103"/>
    <s v="RH"/>
    <x v="0"/>
    <x v="1"/>
    <s v="100-AA-A-00103-RH-10-M4"/>
    <s v="Servicios especiales"/>
    <n v="0"/>
    <n v="3300000"/>
    <n v="3300000"/>
    <n v="0"/>
    <n v="0"/>
    <n v="3300000"/>
  </r>
  <r>
    <x v="0"/>
    <x v="0"/>
    <x v="0"/>
    <x v="0"/>
    <s v="00105"/>
    <s v="RH"/>
    <x v="0"/>
    <x v="0"/>
    <s v="100-AA-A-00105-RH-10"/>
    <s v="Suplencias"/>
    <n v="20000000"/>
    <n v="-9000000"/>
    <n v="11000000"/>
    <n v="5986846.7000000002"/>
    <n v="0"/>
    <n v="5013153.3"/>
  </r>
  <r>
    <x v="0"/>
    <x v="0"/>
    <x v="0"/>
    <x v="0"/>
    <s v="00201"/>
    <s v="RH"/>
    <x v="0"/>
    <x v="0"/>
    <s v="100-AA-A-00201-RH-10"/>
    <s v="Tiempo extraordinario"/>
    <n v="15000000"/>
    <n v="0"/>
    <n v="15000000"/>
    <n v="6670163.3499999996"/>
    <n v="6097542.6500000004"/>
    <n v="2232294"/>
  </r>
  <r>
    <x v="0"/>
    <x v="0"/>
    <x v="0"/>
    <x v="0"/>
    <s v="00202"/>
    <s v="RH"/>
    <x v="0"/>
    <x v="0"/>
    <s v="100-AA-A-00202-RH-10"/>
    <s v="Recargo de funciones"/>
    <n v="3000000"/>
    <n v="0"/>
    <n v="3000000"/>
    <n v="355094.32"/>
    <n v="0"/>
    <n v="2644905.6800000002"/>
  </r>
  <r>
    <x v="0"/>
    <x v="0"/>
    <x v="0"/>
    <x v="0"/>
    <s v="00301"/>
    <s v="RH"/>
    <x v="0"/>
    <x v="0"/>
    <s v="100-AA-A-00301-RH-10"/>
    <s v="Retribución por años servidos"/>
    <n v="231451768"/>
    <n v="0"/>
    <n v="231451768"/>
    <n v="157881402.18000001"/>
    <n v="15000000"/>
    <n v="58570365.82"/>
  </r>
  <r>
    <x v="0"/>
    <x v="0"/>
    <x v="0"/>
    <x v="0"/>
    <s v="00302"/>
    <s v="RH"/>
    <x v="0"/>
    <x v="0"/>
    <s v="100-AA-A-00302-RH-10"/>
    <s v="Rest. al ejerc. lib. de la profesio"/>
    <n v="282995929.87"/>
    <n v="-3300000"/>
    <n v="279695929.87"/>
    <n v="195296129.93000001"/>
    <n v="10000000"/>
    <n v="74399799.939999998"/>
  </r>
  <r>
    <x v="0"/>
    <x v="0"/>
    <x v="0"/>
    <x v="0"/>
    <s v="00303"/>
    <s v="RH"/>
    <x v="0"/>
    <x v="0"/>
    <s v="100-AA-A-00303-RH-10"/>
    <s v="Décimo tercer mes"/>
    <n v="118142588.12"/>
    <n v="0"/>
    <n v="118142588.12"/>
    <n v="1242989.67"/>
    <n v="712299.4"/>
    <n v="116187299.05"/>
  </r>
  <r>
    <x v="0"/>
    <x v="0"/>
    <x v="0"/>
    <x v="0"/>
    <s v="00304"/>
    <s v="RH"/>
    <x v="0"/>
    <x v="0"/>
    <s v="100-AA-A-00304-RH-10"/>
    <s v="Salario Escolar"/>
    <n v="109258267.42"/>
    <n v="0"/>
    <n v="109258267.42"/>
    <n v="105726445.42"/>
    <n v="657267.05000000005"/>
    <n v="2874554.95"/>
  </r>
  <r>
    <x v="0"/>
    <x v="0"/>
    <x v="0"/>
    <x v="0"/>
    <s v="00399"/>
    <s v="RH"/>
    <x v="0"/>
    <x v="0"/>
    <s v="100-AA-A-00399-RH-10"/>
    <s v="Otros Incentivos Salariales (CyZ)"/>
    <n v="86328540"/>
    <n v="0"/>
    <n v="86328540"/>
    <n v="55228293.270000003"/>
    <n v="9000000"/>
    <n v="22100246.73"/>
  </r>
  <r>
    <x v="0"/>
    <x v="0"/>
    <x v="0"/>
    <x v="0"/>
    <s v="00401"/>
    <s v="RH"/>
    <x v="0"/>
    <x v="0"/>
    <s v="100-AA-A-00401-RH-10"/>
    <s v="Cont. Pat. al Seg. de S. de CCSS"/>
    <n v="131138797.56999999"/>
    <n v="0"/>
    <n v="131138797.56999999"/>
    <n v="95538949.219999999"/>
    <n v="60797.2"/>
    <n v="35539051.149999999"/>
  </r>
  <r>
    <x v="0"/>
    <x v="0"/>
    <x v="0"/>
    <x v="0"/>
    <s v="00401"/>
    <s v="RH"/>
    <x v="0"/>
    <x v="1"/>
    <s v="100-AA-A-00401-RH-10-M4"/>
    <s v="Cont. Pat. al Seg. de S. de CCSS"/>
    <n v="0"/>
    <n v="2000000"/>
    <n v="2000000"/>
    <n v="0"/>
    <n v="0"/>
    <n v="2000000"/>
  </r>
  <r>
    <x v="0"/>
    <x v="0"/>
    <x v="0"/>
    <x v="0"/>
    <s v="00402"/>
    <s v="RH"/>
    <x v="0"/>
    <x v="0"/>
    <s v="100-AA-A-00402-RH-10"/>
    <s v="Cont. Pat. al IMAS"/>
    <n v="7088584"/>
    <n v="0"/>
    <n v="7088584"/>
    <n v="5157062.43"/>
    <n v="3286.33"/>
    <n v="1928235.24"/>
  </r>
  <r>
    <x v="0"/>
    <x v="0"/>
    <x v="0"/>
    <x v="0"/>
    <s v="00402"/>
    <s v="RH"/>
    <x v="0"/>
    <x v="1"/>
    <s v="100-AA-A-00402-RH-10-M4"/>
    <s v="Cont. Pat. al IMAS"/>
    <n v="0"/>
    <n v="250000"/>
    <n v="250000"/>
    <n v="0"/>
    <n v="0"/>
    <n v="250000"/>
  </r>
  <r>
    <x v="0"/>
    <x v="0"/>
    <x v="0"/>
    <x v="0"/>
    <s v="00403"/>
    <s v="RH"/>
    <x v="0"/>
    <x v="0"/>
    <s v="100-AA-A-00403-RH-10"/>
    <s v="Cont. Pat. al INA"/>
    <n v="21265751.010000002"/>
    <n v="0"/>
    <n v="21265751.010000002"/>
    <n v="15471187.470000001"/>
    <n v="9859"/>
    <n v="5784704.54"/>
  </r>
  <r>
    <x v="0"/>
    <x v="0"/>
    <x v="0"/>
    <x v="0"/>
    <s v="00403"/>
    <s v="RH"/>
    <x v="0"/>
    <x v="1"/>
    <s v="100-AA-A-00403-RH-10-M4"/>
    <s v="Cont. Pat. al INA"/>
    <n v="0"/>
    <n v="200000"/>
    <n v="200000"/>
    <n v="0"/>
    <n v="0"/>
    <n v="200000"/>
  </r>
  <r>
    <x v="0"/>
    <x v="0"/>
    <x v="0"/>
    <x v="0"/>
    <s v="00404"/>
    <s v="RH"/>
    <x v="0"/>
    <x v="0"/>
    <s v="100-AA-A-00404-RH-10"/>
    <s v="Cont. Pat. a FODESAF"/>
    <n v="72244265"/>
    <n v="0"/>
    <n v="72244265"/>
    <n v="51570624.740000002"/>
    <n v="32863.35"/>
    <n v="20640776.91"/>
  </r>
  <r>
    <x v="0"/>
    <x v="0"/>
    <x v="0"/>
    <x v="0"/>
    <s v="00405"/>
    <s v="RH"/>
    <x v="0"/>
    <x v="0"/>
    <s v="100-AA-A-00405-RH-10"/>
    <s v="Cont. Pat. al Banco Popular"/>
    <n v="7088584"/>
    <n v="0"/>
    <n v="7088584"/>
    <n v="5157062.43"/>
    <n v="3286.33"/>
    <n v="1928235.24"/>
  </r>
  <r>
    <x v="0"/>
    <x v="0"/>
    <x v="0"/>
    <x v="0"/>
    <s v="00405"/>
    <s v="RH"/>
    <x v="0"/>
    <x v="1"/>
    <s v="100-AA-A-00405-RH-10-M4"/>
    <s v="Cont. Pat. al Banco Popular"/>
    <n v="0"/>
    <n v="250000"/>
    <n v="250000"/>
    <n v="0"/>
    <n v="0"/>
    <n v="250000"/>
  </r>
  <r>
    <x v="0"/>
    <x v="0"/>
    <x v="0"/>
    <x v="0"/>
    <s v="00501"/>
    <s v="RH"/>
    <x v="0"/>
    <x v="0"/>
    <s v="100-AA-A-00501-RH-10"/>
    <s v="Cont. Pat. al Seg. de P. de CCSS"/>
    <n v="74430128.540000007"/>
    <n v="0"/>
    <n v="74430128.540000007"/>
    <n v="54149155.619999997"/>
    <n v="34506.519999999997"/>
    <n v="20246466.399999999"/>
  </r>
  <r>
    <x v="0"/>
    <x v="0"/>
    <x v="0"/>
    <x v="0"/>
    <s v="00501"/>
    <s v="RH"/>
    <x v="0"/>
    <x v="1"/>
    <s v="100-AA-A-00501-RH-10-M4"/>
    <s v="Cont. Pat. al Seg. de P. de CCSS"/>
    <n v="0"/>
    <n v="2000000"/>
    <n v="2000000"/>
    <n v="0"/>
    <n v="0"/>
    <n v="2000000"/>
  </r>
  <r>
    <x v="0"/>
    <x v="0"/>
    <x v="0"/>
    <x v="0"/>
    <s v="00502"/>
    <s v="RH"/>
    <x v="0"/>
    <x v="0"/>
    <s v="100-AA-A-00502-RH-10"/>
    <s v="Aporte Pat. al Rég. Ob. de Pensión"/>
    <n v="41961501.939999998"/>
    <n v="0"/>
    <n v="41961501.939999998"/>
    <n v="30942374.77"/>
    <n v="19718.009999999998"/>
    <n v="10999409.16"/>
  </r>
  <r>
    <x v="0"/>
    <x v="0"/>
    <x v="0"/>
    <x v="0"/>
    <s v="00502"/>
    <s v="RH"/>
    <x v="0"/>
    <x v="1"/>
    <s v="100-AA-A-00502-RH-10-M4"/>
    <s v="Aporte Pat. al Rég. Ob. de Pensión"/>
    <n v="0"/>
    <n v="500000"/>
    <n v="500000"/>
    <n v="0"/>
    <n v="0"/>
    <n v="500000"/>
  </r>
  <r>
    <x v="0"/>
    <x v="0"/>
    <x v="0"/>
    <x v="0"/>
    <s v="00503"/>
    <s v="RH"/>
    <x v="0"/>
    <x v="0"/>
    <s v="100-AA-A-00503-RH-10"/>
    <s v="Aporte Pat. al Fondo  Cap. Lab."/>
    <n v="21835751.09"/>
    <n v="0"/>
    <n v="21835751.09"/>
    <n v="15471187.470000001"/>
    <n v="9859"/>
    <n v="6354704.6200000001"/>
  </r>
  <r>
    <x v="0"/>
    <x v="0"/>
    <x v="0"/>
    <x v="0"/>
    <s v="00505"/>
    <s v="RH"/>
    <x v="0"/>
    <x v="0"/>
    <s v="100-AA-A-00505-RH-10"/>
    <s v="Aporte Pat. a F. A. por E. Privados"/>
    <n v="60665413.880000003"/>
    <n v="0"/>
    <n v="60665413.880000003"/>
    <n v="43301822.149999999"/>
    <n v="0"/>
    <n v="17363591.73"/>
  </r>
  <r>
    <x v="0"/>
    <x v="0"/>
    <x v="0"/>
    <x v="0"/>
    <s v="00505"/>
    <s v="RH"/>
    <x v="0"/>
    <x v="1"/>
    <s v="100-AA-A-00505-RH-10-M4"/>
    <s v="Aporte Pat. a F. A. por E. Privados"/>
    <n v="0"/>
    <n v="1000000"/>
    <n v="1000000"/>
    <n v="0"/>
    <n v="0"/>
    <n v="1000000"/>
  </r>
  <r>
    <x v="0"/>
    <x v="0"/>
    <x v="0"/>
    <x v="0"/>
    <s v="10101"/>
    <s v="SG"/>
    <x v="1"/>
    <x v="0"/>
    <s v="100-AA-A-10101-SG-07"/>
    <s v="Alquiler de edificios, loc. y ter."/>
    <n v="926030905"/>
    <n v="0"/>
    <n v="926030905"/>
    <n v="727926010.62"/>
    <n v="193645736.49000001"/>
    <n v="4459157.8899999997"/>
  </r>
  <r>
    <x v="0"/>
    <x v="0"/>
    <x v="0"/>
    <x v="0"/>
    <s v="10101"/>
    <s v="SG"/>
    <x v="1"/>
    <x v="2"/>
    <s v="100-AA-A-10101-SG-07-M2"/>
    <s v="Alquiler de edificios, loc. y ter."/>
    <n v="0"/>
    <n v="18000000"/>
    <n v="18000000"/>
    <n v="0"/>
    <n v="18000000"/>
    <n v="0"/>
  </r>
  <r>
    <x v="0"/>
    <x v="0"/>
    <x v="0"/>
    <x v="0"/>
    <s v="10102"/>
    <s v="SG"/>
    <x v="1"/>
    <x v="0"/>
    <s v="100-AA-A-10102-SG-07"/>
    <s v="Alquiler de maq., eq. y mob."/>
    <n v="1000000"/>
    <n v="0"/>
    <n v="1000000"/>
    <n v="61171.199999999997"/>
    <n v="35150.879999999997"/>
    <n v="903677.92"/>
  </r>
  <r>
    <x v="0"/>
    <x v="0"/>
    <x v="0"/>
    <x v="0"/>
    <s v="10104"/>
    <s v="SG"/>
    <x v="1"/>
    <x v="0"/>
    <s v="100-AA-A-10104-SG-07"/>
    <s v="Alquiler y derechos para telecom."/>
    <n v="130000000"/>
    <n v="0"/>
    <n v="130000000"/>
    <n v="99947957.5"/>
    <n v="0.09"/>
    <n v="30052042.41"/>
  </r>
  <r>
    <x v="0"/>
    <x v="0"/>
    <x v="0"/>
    <x v="0"/>
    <s v="10104"/>
    <s v="SG"/>
    <x v="1"/>
    <x v="1"/>
    <s v="100-AA-A-10104-SG-07-M4"/>
    <s v="Alquiler y derechos para telecom."/>
    <n v="0"/>
    <n v="5000000"/>
    <n v="5000000"/>
    <n v="0"/>
    <n v="0"/>
    <n v="5000000"/>
  </r>
  <r>
    <x v="0"/>
    <x v="0"/>
    <x v="0"/>
    <x v="0"/>
    <s v="10199"/>
    <s v="FC"/>
    <x v="2"/>
    <x v="0"/>
    <s v="100-AA-A-10199-FC-11"/>
    <s v="Otros alquileres"/>
    <n v="1000000"/>
    <n v="0"/>
    <n v="1000000"/>
    <n v="348605"/>
    <n v="300000"/>
    <n v="351395"/>
  </r>
  <r>
    <x v="0"/>
    <x v="0"/>
    <x v="0"/>
    <x v="0"/>
    <s v="10201"/>
    <s v="SG"/>
    <x v="1"/>
    <x v="0"/>
    <s v="100-AA-A-10201-SG-07"/>
    <s v="Servicio de agua y alcantarillado"/>
    <n v="23000000"/>
    <n v="0"/>
    <n v="23000000"/>
    <n v="10295535.83"/>
    <n v="0"/>
    <n v="12704464.17"/>
  </r>
  <r>
    <x v="0"/>
    <x v="0"/>
    <x v="0"/>
    <x v="0"/>
    <s v="10202"/>
    <s v="SG"/>
    <x v="1"/>
    <x v="0"/>
    <s v="100-AA-A-10202-SG-07"/>
    <s v="Servicio de energía eléctrica"/>
    <n v="75000000"/>
    <n v="0"/>
    <n v="75000000"/>
    <n v="42403493.82"/>
    <n v="12167605"/>
    <n v="20428901.18"/>
  </r>
  <r>
    <x v="0"/>
    <x v="0"/>
    <x v="0"/>
    <x v="0"/>
    <s v="10204"/>
    <s v="SG"/>
    <x v="1"/>
    <x v="0"/>
    <s v="100-AA-A-10204-SG-07"/>
    <s v="Servicio de telecomunicaciones"/>
    <n v="220000000"/>
    <n v="-30000000"/>
    <n v="190000000"/>
    <n v="123104548.23"/>
    <n v="1164396.2"/>
    <n v="65731055.57"/>
  </r>
  <r>
    <x v="0"/>
    <x v="0"/>
    <x v="0"/>
    <x v="0"/>
    <s v="10299"/>
    <s v="SG"/>
    <x v="1"/>
    <x v="0"/>
    <s v="100-AA-A-10299-SG-07"/>
    <s v="Otros servicios básicos"/>
    <n v="3475000"/>
    <n v="0"/>
    <n v="3475000"/>
    <n v="2789383.26"/>
    <n v="0.1"/>
    <n v="685616.64000000001"/>
  </r>
  <r>
    <x v="0"/>
    <x v="0"/>
    <x v="0"/>
    <x v="0"/>
    <s v="10301"/>
    <s v="PR"/>
    <x v="1"/>
    <x v="0"/>
    <s v="100-AA-A-10301-PR-07"/>
    <s v="Información"/>
    <n v="5000000"/>
    <n v="-4000000"/>
    <n v="1000000"/>
    <n v="209445.5"/>
    <n v="580054.5"/>
    <n v="210500"/>
  </r>
  <r>
    <x v="0"/>
    <x v="0"/>
    <x v="0"/>
    <x v="0"/>
    <s v="10303"/>
    <s v="SG"/>
    <x v="1"/>
    <x v="0"/>
    <s v="100-AA-A-10303-SG-07"/>
    <s v="Impresión, encuadern. y otros"/>
    <n v="5000000"/>
    <n v="0"/>
    <n v="5000000"/>
    <n v="592688.39"/>
    <n v="1925172.39"/>
    <n v="2482139.2200000002"/>
  </r>
  <r>
    <x v="0"/>
    <x v="0"/>
    <x v="0"/>
    <x v="0"/>
    <s v="10304"/>
    <s v="DA"/>
    <x v="1"/>
    <x v="0"/>
    <s v="100-AA-A-10304-DA-07"/>
    <s v="Transporte de bienes"/>
    <n v="4000000"/>
    <n v="0"/>
    <n v="4000000"/>
    <n v="3467399.99"/>
    <n v="0.01"/>
    <n v="532600"/>
  </r>
  <r>
    <x v="0"/>
    <x v="0"/>
    <x v="0"/>
    <x v="0"/>
    <s v="10304"/>
    <s v="SG"/>
    <x v="1"/>
    <x v="0"/>
    <s v="100-AA-A-10304-SG-07"/>
    <s v="Transporte de bienes"/>
    <n v="14000000"/>
    <n v="0"/>
    <n v="14000000"/>
    <n v="4644650.3"/>
    <n v="7184729.7000000002"/>
    <n v="2170620"/>
  </r>
  <r>
    <x v="0"/>
    <x v="0"/>
    <x v="0"/>
    <x v="0"/>
    <s v="10304"/>
    <s v="SG"/>
    <x v="1"/>
    <x v="1"/>
    <s v="100-AA-A-10304-SG-07-M4"/>
    <s v="Transporte de bienes"/>
    <n v="0"/>
    <n v="23000000"/>
    <n v="23000000"/>
    <n v="0"/>
    <n v="0"/>
    <n v="23000000"/>
  </r>
  <r>
    <x v="0"/>
    <x v="0"/>
    <x v="0"/>
    <x v="0"/>
    <s v="10306"/>
    <s v="FC"/>
    <x v="2"/>
    <x v="0"/>
    <s v="100-AA-A-10306-FC-11"/>
    <s v="Comisión y gastos por S. F. Com."/>
    <n v="1000000"/>
    <n v="0"/>
    <n v="1000000"/>
    <n v="423567"/>
    <n v="477745.04"/>
    <n v="98687.96"/>
  </r>
  <r>
    <x v="0"/>
    <x v="0"/>
    <x v="0"/>
    <x v="0"/>
    <s v="10306"/>
    <s v="SG"/>
    <x v="1"/>
    <x v="0"/>
    <s v="100-AA-A-10306-SG-07"/>
    <s v="Comisión y gastos por S. F. Com."/>
    <n v="2300000"/>
    <n v="0"/>
    <n v="2300000"/>
    <n v="1772156.4"/>
    <n v="427843.6"/>
    <n v="100000"/>
  </r>
  <r>
    <x v="0"/>
    <x v="0"/>
    <x v="0"/>
    <x v="0"/>
    <s v="10306"/>
    <s v="SG"/>
    <x v="1"/>
    <x v="1"/>
    <s v="100-AA-A-10306-SG-07-M4"/>
    <s v="Comisión y gastos por S. F. Com."/>
    <n v="0"/>
    <n v="500000"/>
    <n v="500000"/>
    <n v="0"/>
    <n v="0"/>
    <n v="500000"/>
  </r>
  <r>
    <x v="0"/>
    <x v="0"/>
    <x v="0"/>
    <x v="0"/>
    <s v="10307"/>
    <s v="DA"/>
    <x v="1"/>
    <x v="0"/>
    <s v="100-AA-A-10307-DA-07"/>
    <s v="Serv. de transf. electrónica de inf"/>
    <n v="1500000"/>
    <n v="0"/>
    <n v="1500000"/>
    <n v="1500000"/>
    <n v="0"/>
    <n v="0"/>
  </r>
  <r>
    <x v="0"/>
    <x v="0"/>
    <x v="0"/>
    <x v="0"/>
    <s v="10307"/>
    <s v="DA"/>
    <x v="1"/>
    <x v="2"/>
    <s v="100-AA-A-10307-DA-07-M2"/>
    <s v="Serv. de transf. electrónica de inf"/>
    <n v="0"/>
    <n v="700000"/>
    <n v="700000"/>
    <n v="542814"/>
    <n v="143102.51999999999"/>
    <n v="14083.48"/>
  </r>
  <r>
    <x v="0"/>
    <x v="0"/>
    <x v="0"/>
    <x v="0"/>
    <s v="10307"/>
    <s v="PR"/>
    <x v="1"/>
    <x v="0"/>
    <s v="100-AA-A-10307-PR-07"/>
    <s v="Serv. de transf. electrónica de inf"/>
    <n v="10000000"/>
    <n v="0"/>
    <n v="10000000"/>
    <n v="7700192.2599999998"/>
    <n v="1599807.74"/>
    <n v="700000"/>
  </r>
  <r>
    <x v="0"/>
    <x v="0"/>
    <x v="0"/>
    <x v="0"/>
    <s v="10307"/>
    <s v="PR"/>
    <x v="1"/>
    <x v="1"/>
    <s v="100-AA-A-10307-PR-07-M4"/>
    <s v="Serv. de transf. electrónica de inf"/>
    <n v="0"/>
    <n v="375000"/>
    <n v="375000"/>
    <n v="0"/>
    <n v="0"/>
    <n v="375000"/>
  </r>
  <r>
    <x v="0"/>
    <x v="0"/>
    <x v="0"/>
    <x v="0"/>
    <s v="10401"/>
    <s v="RH"/>
    <x v="0"/>
    <x v="0"/>
    <s v="100-AA-A-10401-RH-10"/>
    <s v="Serv. de ciencias de salud"/>
    <n v="21000000"/>
    <n v="0"/>
    <n v="21000000"/>
    <n v="13853155.68"/>
    <n v="3078479.04"/>
    <n v="4068365.28"/>
  </r>
  <r>
    <x v="0"/>
    <x v="0"/>
    <x v="0"/>
    <x v="0"/>
    <s v="10403"/>
    <s v="DA"/>
    <x v="1"/>
    <x v="0"/>
    <s v="100-AA-A-10403-DA-07"/>
    <s v="Servicios de ingeniería y arquit."/>
    <n v="17000000"/>
    <n v="0"/>
    <n v="17000000"/>
    <n v="1220400"/>
    <n v="0"/>
    <n v="15779600"/>
  </r>
  <r>
    <x v="0"/>
    <x v="0"/>
    <x v="0"/>
    <x v="0"/>
    <s v="10403"/>
    <s v="SG"/>
    <x v="1"/>
    <x v="0"/>
    <s v="100-AA-A-10403-SG-07"/>
    <s v="Servicios de ingeniería y arquit."/>
    <n v="10000000"/>
    <n v="0"/>
    <n v="10000000"/>
    <n v="1538697.71"/>
    <n v="1123830.29"/>
    <n v="7337472"/>
  </r>
  <r>
    <x v="0"/>
    <x v="0"/>
    <x v="0"/>
    <x v="0"/>
    <s v="10404"/>
    <s v="DA"/>
    <x v="1"/>
    <x v="0"/>
    <s v="100-AA-A-10404-DA-07"/>
    <s v="Servicios en ciencias econ. y soc."/>
    <n v="43000000"/>
    <n v="-12680650"/>
    <n v="30319350"/>
    <n v="1295000"/>
    <n v="29024349.949999999"/>
    <n v="0.05"/>
  </r>
  <r>
    <x v="0"/>
    <x v="0"/>
    <x v="0"/>
    <x v="0"/>
    <s v="10404"/>
    <s v="RH"/>
    <x v="0"/>
    <x v="0"/>
    <s v="100-AA-A-10404-RH-10"/>
    <s v="Servicios en ciencias econ. y soc."/>
    <n v="20000000"/>
    <n v="0"/>
    <n v="20000000"/>
    <n v="8164250"/>
    <n v="9836124.6799999997"/>
    <n v="1999625.32"/>
  </r>
  <r>
    <x v="0"/>
    <x v="0"/>
    <x v="0"/>
    <x v="0"/>
    <s v="10406"/>
    <s v="RH"/>
    <x v="0"/>
    <x v="0"/>
    <s v="100-AA-A-10406-RH-10"/>
    <s v="Servicios generales"/>
    <n v="500000"/>
    <n v="0"/>
    <n v="500000"/>
    <n v="28946"/>
    <n v="152965"/>
    <n v="318089"/>
  </r>
  <r>
    <x v="0"/>
    <x v="0"/>
    <x v="0"/>
    <x v="0"/>
    <s v="10406"/>
    <s v="SG"/>
    <x v="1"/>
    <x v="0"/>
    <s v="100-AA-A-10406-SG-07"/>
    <s v="Servicios generales"/>
    <n v="811637937"/>
    <n v="-46000000"/>
    <n v="765637937"/>
    <n v="530785123.87"/>
    <n v="224675928.43000001"/>
    <n v="10176884.699999999"/>
  </r>
  <r>
    <x v="0"/>
    <x v="0"/>
    <x v="0"/>
    <x v="0"/>
    <s v="10499"/>
    <s v="SG"/>
    <x v="1"/>
    <x v="0"/>
    <s v="100-AA-A-10499-SG-07"/>
    <s v="Otros serv. de gestión y apoyo"/>
    <n v="600000"/>
    <n v="0"/>
    <n v="600000"/>
    <n v="524075.05"/>
    <n v="75924.95"/>
    <n v="0"/>
  </r>
  <r>
    <x v="0"/>
    <x v="0"/>
    <x v="0"/>
    <x v="0"/>
    <s v="10501"/>
    <s v="SG"/>
    <x v="1"/>
    <x v="0"/>
    <s v="100-AA-A-10501-SG-07"/>
    <s v="Transporte dentro del país"/>
    <n v="3200000"/>
    <n v="0"/>
    <n v="3200000"/>
    <n v="923736.7"/>
    <n v="142090"/>
    <n v="2134173.2999999998"/>
  </r>
  <r>
    <x v="0"/>
    <x v="0"/>
    <x v="0"/>
    <x v="0"/>
    <s v="10502"/>
    <s v="SG"/>
    <x v="1"/>
    <x v="0"/>
    <s v="100-AA-A-10502-SG-07"/>
    <s v="Viáticos dentro del país"/>
    <n v="29581154"/>
    <n v="-6000000"/>
    <n v="23581154"/>
    <n v="13435150"/>
    <n v="3373949"/>
    <n v="6772055"/>
  </r>
  <r>
    <x v="0"/>
    <x v="0"/>
    <x v="0"/>
    <x v="0"/>
    <s v="10601"/>
    <s v="RH"/>
    <x v="0"/>
    <x v="0"/>
    <s v="100-AA-A-10601-RH-10"/>
    <s v="Seguros"/>
    <n v="17000000"/>
    <n v="0"/>
    <n v="17000000"/>
    <n v="10309841"/>
    <n v="0"/>
    <n v="6690159"/>
  </r>
  <r>
    <x v="0"/>
    <x v="0"/>
    <x v="0"/>
    <x v="0"/>
    <s v="10601"/>
    <s v="SG"/>
    <x v="1"/>
    <x v="0"/>
    <s v="100-AA-A-10601-SG-07"/>
    <s v="Seguros"/>
    <n v="40000000"/>
    <n v="0"/>
    <n v="40000000"/>
    <n v="35332709"/>
    <n v="0"/>
    <n v="4667291"/>
  </r>
  <r>
    <x v="0"/>
    <x v="0"/>
    <x v="0"/>
    <x v="0"/>
    <s v="10702"/>
    <s v="RH"/>
    <x v="0"/>
    <x v="3"/>
    <s v="100-AA-A-10702-RH-10-M1"/>
    <s v="Activ. protocolarias y sociales"/>
    <n v="0"/>
    <n v="700000"/>
    <n v="700000"/>
    <n v="700000"/>
    <n v="0"/>
    <n v="0"/>
  </r>
  <r>
    <x v="0"/>
    <x v="0"/>
    <x v="0"/>
    <x v="0"/>
    <s v="10801"/>
    <s v="DA"/>
    <x v="1"/>
    <x v="0"/>
    <s v="100-AA-A-10801-DA-07"/>
    <s v="Mant. de edificios, locales y ter."/>
    <n v="32000000"/>
    <n v="-21667185"/>
    <n v="10332815"/>
    <n v="254250"/>
    <n v="0"/>
    <n v="10078565"/>
  </r>
  <r>
    <x v="0"/>
    <x v="0"/>
    <x v="0"/>
    <x v="0"/>
    <s v="10801"/>
    <s v="SG"/>
    <x v="1"/>
    <x v="0"/>
    <s v="100-AA-A-10801-SG-07"/>
    <s v="Mant. de edificios, locales y ter."/>
    <n v="30000000"/>
    <n v="0"/>
    <n v="30000000"/>
    <n v="21278029.960000001"/>
    <n v="4505360.25"/>
    <n v="4216609.79"/>
  </r>
  <r>
    <x v="0"/>
    <x v="0"/>
    <x v="0"/>
    <x v="0"/>
    <s v="10801"/>
    <s v="SG"/>
    <x v="1"/>
    <x v="2"/>
    <s v="100-AA-A-10801-SG-07-M2"/>
    <s v="Mant. de edificios, locales y ter."/>
    <n v="0"/>
    <n v="29000000"/>
    <n v="29000000"/>
    <n v="0"/>
    <n v="0"/>
    <n v="29000000"/>
  </r>
  <r>
    <x v="0"/>
    <x v="0"/>
    <x v="0"/>
    <x v="0"/>
    <s v="10805"/>
    <s v="SG"/>
    <x v="1"/>
    <x v="0"/>
    <s v="100-AA-A-10805-SG-07"/>
    <s v="Mant. y rep. de eq. de transporte"/>
    <n v="25000000"/>
    <n v="-6000000"/>
    <n v="19000000"/>
    <n v="11206906.5"/>
    <n v="2434471.62"/>
    <n v="5358621.88"/>
  </r>
  <r>
    <x v="0"/>
    <x v="0"/>
    <x v="0"/>
    <x v="0"/>
    <s v="10806"/>
    <s v="SG"/>
    <x v="1"/>
    <x v="0"/>
    <s v="100-AA-A-10806-SG-07"/>
    <s v="Mant. y rep. de eq. comunicación"/>
    <n v="100000"/>
    <n v="0"/>
    <n v="100000"/>
    <n v="0"/>
    <n v="0"/>
    <n v="100000"/>
  </r>
  <r>
    <x v="0"/>
    <x v="0"/>
    <x v="0"/>
    <x v="0"/>
    <s v="10807"/>
    <s v="PR"/>
    <x v="1"/>
    <x v="0"/>
    <s v="100-AA-A-10807-PR-07"/>
    <s v="Mant. y rep. de eq. y mob. de o."/>
    <n v="4000000"/>
    <n v="-975068.61"/>
    <n v="3024931.39"/>
    <n v="1887100"/>
    <n v="1137831.3899999999"/>
    <n v="0"/>
  </r>
  <r>
    <x v="0"/>
    <x v="0"/>
    <x v="0"/>
    <x v="0"/>
    <s v="10807"/>
    <s v="SG"/>
    <x v="1"/>
    <x v="0"/>
    <s v="100-AA-A-10807-SG-07"/>
    <s v="Mant. y rep. de eq. y mob. de o."/>
    <n v="5000000"/>
    <n v="0"/>
    <n v="5000000"/>
    <n v="2492676.62"/>
    <n v="1551077.15"/>
    <n v="956246.23"/>
  </r>
  <r>
    <x v="0"/>
    <x v="0"/>
    <x v="0"/>
    <x v="0"/>
    <s v="10808"/>
    <s v="DA"/>
    <x v="1"/>
    <x v="0"/>
    <s v="100-AA-A-10808-DA-07"/>
    <s v="Mant. y rep. de E. Cómputo y Sist."/>
    <n v="4800000"/>
    <n v="0"/>
    <n v="4800000"/>
    <n v="1582193.46"/>
    <n v="3194009.59"/>
    <n v="23796.95"/>
  </r>
  <r>
    <x v="0"/>
    <x v="0"/>
    <x v="0"/>
    <x v="0"/>
    <s v="10899"/>
    <s v="PR"/>
    <x v="1"/>
    <x v="0"/>
    <s v="100-AA-A-10899-PR-07"/>
    <s v="Mant. y rep. de otros equipos"/>
    <n v="1500000"/>
    <n v="0"/>
    <n v="1500000"/>
    <n v="344650"/>
    <n v="100"/>
    <n v="1155250"/>
  </r>
  <r>
    <x v="0"/>
    <x v="0"/>
    <x v="0"/>
    <x v="0"/>
    <s v="10999"/>
    <s v="SG"/>
    <x v="1"/>
    <x v="0"/>
    <s v="100-AA-A-10999-SG-07"/>
    <s v="Otros impuestos"/>
    <n v="2500000"/>
    <n v="0"/>
    <n v="2500000"/>
    <n v="0"/>
    <n v="0"/>
    <n v="2500000"/>
  </r>
  <r>
    <x v="0"/>
    <x v="0"/>
    <x v="0"/>
    <x v="0"/>
    <s v="19902"/>
    <s v="RH"/>
    <x v="0"/>
    <x v="0"/>
    <s v="100-AA-A-19902-RH-10"/>
    <s v="Intereses moratorios y multas"/>
    <n v="400000"/>
    <n v="0"/>
    <n v="400000"/>
    <n v="222667"/>
    <n v="6983"/>
    <n v="170350"/>
  </r>
  <r>
    <x v="0"/>
    <x v="0"/>
    <x v="0"/>
    <x v="0"/>
    <s v="19902"/>
    <s v="RH"/>
    <x v="0"/>
    <x v="1"/>
    <s v="100-AA-A-19902-RH-10-M4"/>
    <s v="Intereses moratorios y multas"/>
    <n v="0"/>
    <n v="250000"/>
    <n v="250000"/>
    <n v="0"/>
    <n v="0"/>
    <n v="250000"/>
  </r>
  <r>
    <x v="0"/>
    <x v="0"/>
    <x v="0"/>
    <x v="0"/>
    <s v="19905"/>
    <s v="SG"/>
    <x v="1"/>
    <x v="0"/>
    <s v="100-AA-A-19905-SG-07"/>
    <s v="Deducibles"/>
    <n v="2000000"/>
    <n v="0"/>
    <n v="2000000"/>
    <n v="0"/>
    <n v="150000"/>
    <n v="1850000"/>
  </r>
  <r>
    <x v="0"/>
    <x v="0"/>
    <x v="0"/>
    <x v="0"/>
    <s v="20101"/>
    <s v="SG"/>
    <x v="1"/>
    <x v="0"/>
    <s v="100-AA-A-20101-SG-07"/>
    <s v="Combustibles y lubricantes"/>
    <n v="30000000"/>
    <n v="-12849904"/>
    <n v="17150096"/>
    <n v="11103184"/>
    <n v="5825988.9699999997"/>
    <n v="220923.03"/>
  </r>
  <r>
    <x v="0"/>
    <x v="0"/>
    <x v="0"/>
    <x v="0"/>
    <s v="20102"/>
    <s v="RH"/>
    <x v="0"/>
    <x v="0"/>
    <s v="100-AA-A-20102-RH-10"/>
    <s v="Productos farmacéuticos y med."/>
    <n v="10000000"/>
    <n v="0"/>
    <n v="10000000"/>
    <n v="2008000"/>
    <n v="1058000"/>
    <n v="6934000"/>
  </r>
  <r>
    <x v="0"/>
    <x v="0"/>
    <x v="0"/>
    <x v="0"/>
    <s v="20104"/>
    <s v="PR"/>
    <x v="1"/>
    <x v="0"/>
    <s v="100-AA-A-20104-PR-07"/>
    <s v="Tintas, pinturas y diluyentes"/>
    <n v="10000000"/>
    <n v="0"/>
    <n v="10000000"/>
    <n v="6602447.5099999998"/>
    <n v="933197.39"/>
    <n v="2464355.1"/>
  </r>
  <r>
    <x v="0"/>
    <x v="0"/>
    <x v="0"/>
    <x v="0"/>
    <s v="20104"/>
    <s v="PR"/>
    <x v="1"/>
    <x v="1"/>
    <s v="100-AA-A-20104-PR-07-M4"/>
    <s v="Tintas, pinturas y diluyentes"/>
    <n v="0"/>
    <n v="3000000"/>
    <n v="3000000"/>
    <n v="0"/>
    <n v="3000000"/>
    <n v="0"/>
  </r>
  <r>
    <x v="0"/>
    <x v="0"/>
    <x v="0"/>
    <x v="0"/>
    <s v="20104"/>
    <s v="SG"/>
    <x v="1"/>
    <x v="0"/>
    <s v="100-AA-A-20104-SG-07"/>
    <s v="Tintas, pinturas y diluyentes"/>
    <n v="300000"/>
    <n v="0"/>
    <n v="300000"/>
    <n v="29900"/>
    <n v="0"/>
    <n v="270100"/>
  </r>
  <r>
    <x v="0"/>
    <x v="0"/>
    <x v="0"/>
    <x v="0"/>
    <s v="20199"/>
    <s v="SG"/>
    <x v="1"/>
    <x v="0"/>
    <s v="100-AA-A-20199-SG-07"/>
    <s v="Otros prod. químicos y conexos"/>
    <n v="300000"/>
    <n v="0"/>
    <n v="300000"/>
    <n v="8819.2900000000009"/>
    <n v="5095"/>
    <n v="286085.71000000002"/>
  </r>
  <r>
    <x v="0"/>
    <x v="0"/>
    <x v="0"/>
    <x v="0"/>
    <s v="20203"/>
    <s v="PR"/>
    <x v="1"/>
    <x v="0"/>
    <s v="100-AA-A-20203-PR-07"/>
    <s v="Alimentos y bebidas"/>
    <n v="3000000"/>
    <n v="0"/>
    <n v="3000000"/>
    <n v="2742072"/>
    <n v="257928"/>
    <n v="0"/>
  </r>
  <r>
    <x v="0"/>
    <x v="0"/>
    <x v="0"/>
    <x v="0"/>
    <s v="20203"/>
    <s v="PR"/>
    <x v="1"/>
    <x v="1"/>
    <s v="100-AA-A-20203-PR-07-M4"/>
    <s v="Alimentos y bebidas"/>
    <n v="0"/>
    <n v="988896.61"/>
    <n v="988896.61"/>
    <n v="0"/>
    <n v="740204.5"/>
    <n v="248692.11"/>
  </r>
  <r>
    <x v="0"/>
    <x v="0"/>
    <x v="0"/>
    <x v="0"/>
    <s v="20301"/>
    <s v="PR"/>
    <x v="1"/>
    <x v="0"/>
    <s v="100-AA-A-20301-PR-07"/>
    <s v="Materiales y prod. metálicos"/>
    <n v="100000"/>
    <n v="0"/>
    <n v="100000"/>
    <n v="0"/>
    <n v="0"/>
    <n v="100000"/>
  </r>
  <r>
    <x v="0"/>
    <x v="0"/>
    <x v="0"/>
    <x v="0"/>
    <s v="20301"/>
    <s v="SG"/>
    <x v="1"/>
    <x v="0"/>
    <s v="100-AA-A-20301-SG-07"/>
    <s v="Materiales y prod. metálicos"/>
    <n v="500000"/>
    <n v="0"/>
    <n v="500000"/>
    <n v="287293.46000000002"/>
    <n v="0"/>
    <n v="212706.54"/>
  </r>
  <r>
    <x v="0"/>
    <x v="0"/>
    <x v="0"/>
    <x v="0"/>
    <s v="20303"/>
    <s v="SG"/>
    <x v="1"/>
    <x v="0"/>
    <s v="100-AA-A-20303-SG-07"/>
    <s v="Madera y sus derivados"/>
    <n v="300000"/>
    <n v="0"/>
    <n v="300000"/>
    <n v="78783.66"/>
    <n v="0"/>
    <n v="221216.34"/>
  </r>
  <r>
    <x v="0"/>
    <x v="0"/>
    <x v="0"/>
    <x v="0"/>
    <s v="20304"/>
    <s v="SG"/>
    <x v="1"/>
    <x v="0"/>
    <s v="100-AA-A-20304-SG-07"/>
    <s v="Materiales y P. Eléc., tel. y cómp."/>
    <n v="2000000"/>
    <n v="0"/>
    <n v="2000000"/>
    <n v="844254.31"/>
    <n v="3840"/>
    <n v="1151905.69"/>
  </r>
  <r>
    <x v="0"/>
    <x v="0"/>
    <x v="0"/>
    <x v="0"/>
    <s v="20305"/>
    <s v="SG"/>
    <x v="1"/>
    <x v="0"/>
    <s v="100-AA-A-20305-SG-07"/>
    <s v="Materiales y prod. de vidrio"/>
    <n v="100000"/>
    <n v="0"/>
    <n v="100000"/>
    <n v="0"/>
    <n v="0"/>
    <n v="100000"/>
  </r>
  <r>
    <x v="0"/>
    <x v="0"/>
    <x v="0"/>
    <x v="0"/>
    <s v="20306"/>
    <s v="SG"/>
    <x v="1"/>
    <x v="0"/>
    <s v="100-AA-A-20306-SG-07"/>
    <s v="Materiales y prod. de plástico"/>
    <n v="500000"/>
    <n v="0"/>
    <n v="500000"/>
    <n v="17869.830000000002"/>
    <n v="0"/>
    <n v="482130.17"/>
  </r>
  <r>
    <x v="0"/>
    <x v="0"/>
    <x v="0"/>
    <x v="0"/>
    <s v="20399"/>
    <s v="SG"/>
    <x v="1"/>
    <x v="0"/>
    <s v="100-AA-A-20399-SG-07"/>
    <s v="Otros mat. y prod. de uso en c."/>
    <n v="300000"/>
    <n v="0"/>
    <n v="300000"/>
    <n v="10925.24"/>
    <n v="5480"/>
    <n v="283594.76"/>
  </r>
  <r>
    <x v="0"/>
    <x v="0"/>
    <x v="0"/>
    <x v="0"/>
    <s v="20401"/>
    <s v="RH"/>
    <x v="0"/>
    <x v="0"/>
    <s v="100-AA-A-20401-RH-10"/>
    <s v="Herramientas e instrumentos"/>
    <n v="1000000"/>
    <n v="0"/>
    <n v="1000000"/>
    <n v="223300"/>
    <n v="0"/>
    <n v="776700"/>
  </r>
  <r>
    <x v="0"/>
    <x v="0"/>
    <x v="0"/>
    <x v="0"/>
    <s v="20401"/>
    <s v="SG"/>
    <x v="1"/>
    <x v="0"/>
    <s v="100-AA-A-20401-SG-07"/>
    <s v="Herramientas e instrumentos"/>
    <n v="400000"/>
    <n v="0"/>
    <n v="400000"/>
    <n v="391805.2"/>
    <n v="0"/>
    <n v="8194.7999999999993"/>
  </r>
  <r>
    <x v="0"/>
    <x v="0"/>
    <x v="0"/>
    <x v="0"/>
    <s v="20402"/>
    <s v="SG"/>
    <x v="1"/>
    <x v="0"/>
    <s v="100-AA-A-20402-SG-07"/>
    <s v="Repuestos y accesorios"/>
    <n v="2000000"/>
    <n v="0"/>
    <n v="2000000"/>
    <n v="1741583.31"/>
    <n v="31315.46"/>
    <n v="227101.23"/>
  </r>
  <r>
    <x v="0"/>
    <x v="0"/>
    <x v="0"/>
    <x v="0"/>
    <s v="29901"/>
    <s v="PR"/>
    <x v="1"/>
    <x v="0"/>
    <s v="100-AA-A-29901-PR-07"/>
    <s v="Útiles y mat. de ofic. y cómputo"/>
    <n v="2800000"/>
    <n v="-1188828"/>
    <n v="1611172"/>
    <n v="297928.15999999997"/>
    <n v="701688.69"/>
    <n v="611555.15"/>
  </r>
  <r>
    <x v="0"/>
    <x v="0"/>
    <x v="0"/>
    <x v="0"/>
    <s v="29902"/>
    <s v="RH"/>
    <x v="0"/>
    <x v="0"/>
    <s v="100-AA-A-29902-RH-10"/>
    <s v="Útiles y mat. médico, hosp. y de I."/>
    <n v="5000000"/>
    <n v="0"/>
    <n v="5000000"/>
    <n v="240000"/>
    <n v="229350"/>
    <n v="4530650"/>
  </r>
  <r>
    <x v="0"/>
    <x v="0"/>
    <x v="0"/>
    <x v="0"/>
    <s v="29903"/>
    <s v="DA"/>
    <x v="1"/>
    <x v="0"/>
    <s v="100-AA-A-29903-DA-07"/>
    <s v="Productos de papel, cartón e imp."/>
    <n v="1400000"/>
    <n v="0"/>
    <n v="1400000"/>
    <n v="658380.01"/>
    <n v="0"/>
    <n v="741619.99"/>
  </r>
  <r>
    <x v="0"/>
    <x v="0"/>
    <x v="0"/>
    <x v="0"/>
    <s v="29903"/>
    <s v="DA"/>
    <x v="1"/>
    <x v="2"/>
    <s v="100-AA-A-29903-DA-07-M2"/>
    <s v="Productos de papel, cartón e imp."/>
    <n v="0"/>
    <n v="1000000"/>
    <n v="1000000"/>
    <n v="0"/>
    <n v="0"/>
    <n v="1000000"/>
  </r>
  <r>
    <x v="0"/>
    <x v="0"/>
    <x v="0"/>
    <x v="0"/>
    <s v="29903"/>
    <s v="PR"/>
    <x v="1"/>
    <x v="0"/>
    <s v="100-AA-A-29903-PR-07"/>
    <s v="Productos de papel, cartón e imp."/>
    <n v="7000000"/>
    <n v="0"/>
    <n v="7000000"/>
    <n v="6691249.5099999998"/>
    <n v="10900.01"/>
    <n v="297850.48"/>
  </r>
  <r>
    <x v="0"/>
    <x v="0"/>
    <x v="0"/>
    <x v="0"/>
    <s v="29903"/>
    <s v="PR"/>
    <x v="1"/>
    <x v="1"/>
    <s v="100-AA-A-29903-PR-07-M4"/>
    <s v="Productos de papel, cartón e imp."/>
    <n v="0"/>
    <n v="1800000"/>
    <n v="1800000"/>
    <n v="0"/>
    <n v="1770130"/>
    <n v="29870"/>
  </r>
  <r>
    <x v="0"/>
    <x v="0"/>
    <x v="0"/>
    <x v="0"/>
    <s v="29904"/>
    <s v="SG"/>
    <x v="1"/>
    <x v="0"/>
    <s v="100-AA-A-29904-SG-07"/>
    <s v="Textiles y vestuario"/>
    <n v="2000000"/>
    <n v="0"/>
    <n v="2000000"/>
    <n v="0"/>
    <n v="1271199.1499999999"/>
    <n v="728800.85"/>
  </r>
  <r>
    <x v="0"/>
    <x v="0"/>
    <x v="0"/>
    <x v="0"/>
    <s v="29905"/>
    <s v="DA"/>
    <x v="1"/>
    <x v="0"/>
    <s v="100-AA-A-29905-DA-07"/>
    <s v="Útiles y mat. de limpieza"/>
    <n v="350000"/>
    <n v="0"/>
    <n v="350000"/>
    <n v="235250"/>
    <n v="0"/>
    <n v="114750"/>
  </r>
  <r>
    <x v="0"/>
    <x v="0"/>
    <x v="0"/>
    <x v="0"/>
    <s v="29905"/>
    <s v="SG"/>
    <x v="1"/>
    <x v="0"/>
    <s v="100-AA-A-29905-SG-07"/>
    <s v="Útiles y mat. de limpieza"/>
    <n v="300000"/>
    <n v="0"/>
    <n v="300000"/>
    <n v="0"/>
    <n v="0"/>
    <n v="300000"/>
  </r>
  <r>
    <x v="0"/>
    <x v="0"/>
    <x v="0"/>
    <x v="0"/>
    <s v="29906"/>
    <s v="DA"/>
    <x v="1"/>
    <x v="0"/>
    <s v="100-AA-A-29906-DA-07"/>
    <s v="Útiles y mat. de resg. y seguridad"/>
    <n v="150000"/>
    <n v="0"/>
    <n v="150000"/>
    <n v="109999.97"/>
    <n v="0.03"/>
    <n v="40000"/>
  </r>
  <r>
    <x v="0"/>
    <x v="0"/>
    <x v="0"/>
    <x v="0"/>
    <s v="29906"/>
    <s v="RH"/>
    <x v="0"/>
    <x v="0"/>
    <s v="100-AA-A-29906-RH-10"/>
    <s v="Útiles y mat. de resg. y seguridad"/>
    <n v="5000000"/>
    <n v="0"/>
    <n v="5000000"/>
    <n v="0"/>
    <n v="1089713"/>
    <n v="3910287"/>
  </r>
  <r>
    <x v="0"/>
    <x v="0"/>
    <x v="0"/>
    <x v="0"/>
    <s v="29906"/>
    <s v="SG"/>
    <x v="1"/>
    <x v="0"/>
    <s v="100-AA-A-29906-SG-07"/>
    <s v="Útiles y mat. de resg. y seguridad"/>
    <n v="150000"/>
    <n v="0"/>
    <n v="150000"/>
    <n v="18250.009999999998"/>
    <n v="0"/>
    <n v="131749.99"/>
  </r>
  <r>
    <x v="0"/>
    <x v="0"/>
    <x v="0"/>
    <x v="0"/>
    <s v="29907"/>
    <s v="SG"/>
    <x v="1"/>
    <x v="0"/>
    <s v="100-AA-A-29907-SG-07"/>
    <s v="Útiles y mat. de cocina y comedor"/>
    <n v="1000000"/>
    <n v="0"/>
    <n v="1000000"/>
    <n v="0"/>
    <n v="0"/>
    <n v="1000000"/>
  </r>
  <r>
    <x v="0"/>
    <x v="0"/>
    <x v="0"/>
    <x v="0"/>
    <s v="29999"/>
    <s v="RH"/>
    <x v="0"/>
    <x v="0"/>
    <s v="100-AA-A-29999-RH-10"/>
    <s v="Otros útiles, mat. y sum. diversos"/>
    <n v="50000"/>
    <n v="0"/>
    <n v="50000"/>
    <n v="0"/>
    <n v="50000"/>
    <n v="0"/>
  </r>
  <r>
    <x v="0"/>
    <x v="0"/>
    <x v="0"/>
    <x v="0"/>
    <s v="29999"/>
    <s v="SG"/>
    <x v="1"/>
    <x v="0"/>
    <s v="100-AA-A-29999-SG-07"/>
    <s v="Otros útiles, mat. y sum. diversos"/>
    <n v="500000"/>
    <n v="0"/>
    <n v="500000"/>
    <n v="0"/>
    <n v="96900"/>
    <n v="403100"/>
  </r>
  <r>
    <x v="0"/>
    <x v="0"/>
    <x v="0"/>
    <x v="0"/>
    <s v="30405"/>
    <s v="FC"/>
    <x v="2"/>
    <x v="0"/>
    <s v="100-AA-A-30405-FC-11"/>
    <s v="Diferencias por tipo de cambio"/>
    <n v="500000"/>
    <n v="0"/>
    <n v="500000"/>
    <n v="0"/>
    <n v="500000"/>
    <n v="0"/>
  </r>
  <r>
    <x v="0"/>
    <x v="0"/>
    <x v="0"/>
    <x v="0"/>
    <s v="50102"/>
    <s v="DA"/>
    <x v="1"/>
    <x v="4"/>
    <s v="100-AA-A-50102-DA-07-S"/>
    <s v="Equipo de transporte"/>
    <n v="1000000"/>
    <n v="-1000000"/>
    <n v="0"/>
    <n v="0"/>
    <n v="0"/>
    <n v="0"/>
  </r>
  <r>
    <x v="0"/>
    <x v="0"/>
    <x v="0"/>
    <x v="0"/>
    <s v="50103"/>
    <s v="DA"/>
    <x v="1"/>
    <x v="4"/>
    <s v="100-AA-A-50103-DA-07-S"/>
    <s v="Equipo de comunicación"/>
    <n v="3000000"/>
    <n v="0"/>
    <n v="3000000"/>
    <n v="0"/>
    <n v="0"/>
    <n v="3000000"/>
  </r>
  <r>
    <x v="0"/>
    <x v="0"/>
    <x v="0"/>
    <x v="0"/>
    <s v="50104"/>
    <s v="DA"/>
    <x v="1"/>
    <x v="4"/>
    <s v="100-AA-A-50104-DA-07-S"/>
    <s v="Equipo y mobiliario de oficina"/>
    <n v="15000000"/>
    <n v="-3000000"/>
    <n v="12000000"/>
    <n v="4523791.72"/>
    <n v="7476208.2800000003"/>
    <n v="0"/>
  </r>
  <r>
    <x v="0"/>
    <x v="0"/>
    <x v="0"/>
    <x v="0"/>
    <s v="50104"/>
    <s v="DA"/>
    <x v="1"/>
    <x v="5"/>
    <s v="100-AA-A-50104-DA-07-S-M2"/>
    <s v="Equipo y mobiliario de oficina"/>
    <n v="0"/>
    <n v="3000000"/>
    <n v="3000000"/>
    <n v="0"/>
    <n v="3000000"/>
    <n v="0"/>
  </r>
  <r>
    <x v="0"/>
    <x v="0"/>
    <x v="0"/>
    <x v="0"/>
    <s v="50106"/>
    <s v="DA"/>
    <x v="1"/>
    <x v="5"/>
    <s v="100-AA-A-50106-DA-07-S-M2"/>
    <s v="Equipo sanitario, de lab. e invest."/>
    <n v="0"/>
    <n v="650000"/>
    <n v="650000"/>
    <n v="620000"/>
    <n v="30000"/>
    <n v="0"/>
  </r>
  <r>
    <x v="0"/>
    <x v="0"/>
    <x v="0"/>
    <x v="0"/>
    <s v="50199"/>
    <s v="DA"/>
    <x v="1"/>
    <x v="4"/>
    <s v="100-AA-A-50199-DA-07-S"/>
    <s v="Maquinaria, eq. y mob. diverso"/>
    <n v="19885033"/>
    <n v="0"/>
    <n v="19885033"/>
    <n v="19849273.760000002"/>
    <n v="35759.24"/>
    <n v="0"/>
  </r>
  <r>
    <x v="0"/>
    <x v="0"/>
    <x v="0"/>
    <x v="0"/>
    <s v="50199"/>
    <s v="DA"/>
    <x v="1"/>
    <x v="5"/>
    <s v="100-AA-A-50199-DA-07-S-M2"/>
    <s v="Maquinaria, eq. y mob. diverso"/>
    <n v="0"/>
    <n v="5000000"/>
    <n v="5000000"/>
    <n v="4093445.72"/>
    <n v="905227.7"/>
    <n v="1326.58"/>
  </r>
  <r>
    <x v="0"/>
    <x v="0"/>
    <x v="0"/>
    <x v="0"/>
    <s v="50199"/>
    <s v="DA"/>
    <x v="1"/>
    <x v="6"/>
    <s v="100-AA-A-50199-DA-07-S-M4"/>
    <s v="Maquinaria, eq. y mob. diverso"/>
    <n v="0"/>
    <n v="4000000"/>
    <n v="4000000"/>
    <n v="0"/>
    <n v="0"/>
    <n v="4000000"/>
  </r>
  <r>
    <x v="0"/>
    <x v="0"/>
    <x v="0"/>
    <x v="0"/>
    <s v="50201"/>
    <s v="DA"/>
    <x v="1"/>
    <x v="7"/>
    <s v="100-AA-A-50201-DA-07-E1"/>
    <s v="Edificios"/>
    <n v="0"/>
    <n v="17174873.890000001"/>
    <n v="17174873.890000001"/>
    <n v="0"/>
    <n v="0"/>
    <n v="17174873.890000001"/>
  </r>
  <r>
    <x v="0"/>
    <x v="0"/>
    <x v="0"/>
    <x v="0"/>
    <s v="50201"/>
    <s v="DA"/>
    <x v="1"/>
    <x v="4"/>
    <s v="100-AA-A-50201-DA-07-S"/>
    <s v="Edificios"/>
    <n v="7112000000"/>
    <n v="0"/>
    <n v="7112000000"/>
    <n v="1677516110.5699999"/>
    <n v="5372373087.0699997"/>
    <n v="62110802.359999999"/>
  </r>
  <r>
    <x v="0"/>
    <x v="0"/>
    <x v="0"/>
    <x v="0"/>
    <s v="50201"/>
    <s v="DA"/>
    <x v="1"/>
    <x v="8"/>
    <s v="100-AA-A-50201-DA-07-S-E1"/>
    <s v="Edificios"/>
    <n v="0"/>
    <n v="1417694168.8900001"/>
    <n v="1417694168.8900001"/>
    <n v="0"/>
    <n v="0"/>
    <n v="1417694168.8900001"/>
  </r>
  <r>
    <x v="0"/>
    <x v="0"/>
    <x v="0"/>
    <x v="0"/>
    <s v="50201"/>
    <s v="DA"/>
    <x v="1"/>
    <x v="5"/>
    <s v="100-AA-A-50201-DA-07-S-M2"/>
    <s v="Edificios"/>
    <n v="0"/>
    <n v="274957231.56999999"/>
    <n v="274957231.56999999"/>
    <n v="0"/>
    <n v="0"/>
    <n v="274957231.56999999"/>
  </r>
  <r>
    <x v="0"/>
    <x v="0"/>
    <x v="0"/>
    <x v="0"/>
    <s v="50301"/>
    <s v="DA"/>
    <x v="1"/>
    <x v="4"/>
    <s v="100-AA-A-50301-DA-07-S"/>
    <s v="Terrenos"/>
    <n v="500000000"/>
    <n v="0"/>
    <n v="500000000"/>
    <n v="0"/>
    <n v="500000000"/>
    <n v="0"/>
  </r>
  <r>
    <x v="0"/>
    <x v="0"/>
    <x v="0"/>
    <x v="0"/>
    <s v="59902"/>
    <s v="DA"/>
    <x v="1"/>
    <x v="4"/>
    <s v="100-AA-A-59902-DA-07-S"/>
    <s v="Piezas y obras de colección"/>
    <n v="71674502"/>
    <n v="0"/>
    <n v="71674502"/>
    <n v="0"/>
    <n v="71674502"/>
    <n v="0"/>
  </r>
  <r>
    <x v="0"/>
    <x v="0"/>
    <x v="0"/>
    <x v="0"/>
    <s v="60102"/>
    <s v="DA"/>
    <x v="1"/>
    <x v="0"/>
    <s v="100-AA-A-60102-DA-07"/>
    <s v="Transf. Ctes. a Órganos Desconc."/>
    <n v="20000000"/>
    <n v="-20000000"/>
    <n v="0"/>
    <n v="0"/>
    <n v="0"/>
    <n v="0"/>
  </r>
  <r>
    <x v="0"/>
    <x v="0"/>
    <x v="0"/>
    <x v="0"/>
    <s v="60102"/>
    <s v="DA"/>
    <x v="1"/>
    <x v="4"/>
    <s v="100-AA-A-60102-DA-07-S"/>
    <s v="Transf. Ctes. a Órganos Desconc."/>
    <n v="330000000"/>
    <n v="-283607231.56999999"/>
    <n v="46392768.43"/>
    <n v="46392768.43"/>
    <n v="0"/>
    <n v="0"/>
  </r>
  <r>
    <x v="0"/>
    <x v="0"/>
    <x v="0"/>
    <x v="0"/>
    <s v="60203"/>
    <s v="RH"/>
    <x v="0"/>
    <x v="0"/>
    <s v="100-AA-A-60203-RH-10"/>
    <s v="Ayudas a funcionarios"/>
    <n v="1000000"/>
    <n v="0"/>
    <n v="1000000"/>
    <n v="221666.66"/>
    <n v="0"/>
    <n v="778333.34"/>
  </r>
  <r>
    <x v="0"/>
    <x v="0"/>
    <x v="0"/>
    <x v="0"/>
    <s v="60301"/>
    <s v="RH"/>
    <x v="0"/>
    <x v="0"/>
    <s v="100-AA-A-60301-RH-10"/>
    <s v="Prestaciones legales"/>
    <n v="40000000"/>
    <n v="-8450000"/>
    <n v="31550000"/>
    <n v="5962303.8499999996"/>
    <n v="10230213.539999999"/>
    <n v="15357482.609999999"/>
  </r>
  <r>
    <x v="0"/>
    <x v="0"/>
    <x v="0"/>
    <x v="0"/>
    <s v="60399"/>
    <s v="RH"/>
    <x v="0"/>
    <x v="0"/>
    <s v="100-AA-A-60399-RH-10"/>
    <s v="Otras prestaciones (In., Lic. M.)"/>
    <n v="50000000"/>
    <n v="-14000000"/>
    <n v="36000000"/>
    <n v="6770159.1100000003"/>
    <n v="15000000"/>
    <n v="14229840.890000001"/>
  </r>
  <r>
    <x v="0"/>
    <x v="0"/>
    <x v="0"/>
    <x v="0"/>
    <s v="60701"/>
    <s v="DA"/>
    <x v="1"/>
    <x v="0"/>
    <s v="100-AA-A-60701-DA-07"/>
    <s v="Transf. Ctes. a organismos inter."/>
    <n v="80000000"/>
    <n v="0"/>
    <n v="80000000"/>
    <n v="80000000"/>
    <n v="0"/>
    <n v="0"/>
  </r>
  <r>
    <x v="0"/>
    <x v="0"/>
    <x v="0"/>
    <x v="0"/>
    <s v="60701"/>
    <s v="DA"/>
    <x v="1"/>
    <x v="1"/>
    <s v="100-AA-A-60701-DA-07-M4"/>
    <s v="Transf. Ctes. a organismos inter."/>
    <n v="0"/>
    <n v="74343350"/>
    <n v="74343350"/>
    <n v="0"/>
    <n v="74343350"/>
    <n v="0"/>
  </r>
  <r>
    <x v="0"/>
    <x v="1"/>
    <x v="1"/>
    <x v="1"/>
    <s v="10303"/>
    <s v="CO"/>
    <x v="3"/>
    <x v="0"/>
    <s v="100-AM-M-10303-CO-01"/>
    <s v="Impresión, encuadern. y otros"/>
    <n v="400000"/>
    <n v="-400000"/>
    <n v="0"/>
    <n v="0"/>
    <n v="0"/>
    <n v="0"/>
  </r>
  <r>
    <x v="0"/>
    <x v="2"/>
    <x v="2"/>
    <x v="2"/>
    <s v="10102"/>
    <s v="DE"/>
    <x v="4"/>
    <x v="0"/>
    <s v="100-DP-D-10102-DE-08"/>
    <s v="Alquiler de maq., eq. y mob."/>
    <n v="3000000"/>
    <n v="0"/>
    <n v="3000000"/>
    <n v="0"/>
    <n v="0"/>
    <n v="3000000"/>
  </r>
  <r>
    <x v="0"/>
    <x v="2"/>
    <x v="2"/>
    <x v="2"/>
    <s v="10502"/>
    <s v="DE"/>
    <x v="3"/>
    <x v="0"/>
    <s v="100-DP-D-10502-DE-01"/>
    <s v="Viáticos dentro del país"/>
    <n v="500000"/>
    <n v="0"/>
    <n v="500000"/>
    <n v="0"/>
    <n v="0"/>
    <n v="500000"/>
  </r>
  <r>
    <x v="0"/>
    <x v="2"/>
    <x v="2"/>
    <x v="2"/>
    <s v="10702"/>
    <s v="DE"/>
    <x v="4"/>
    <x v="0"/>
    <s v="100-DP-D-10702-DE-08"/>
    <s v="Activ. protocolarias y sociales"/>
    <n v="5000000"/>
    <n v="0"/>
    <n v="5000000"/>
    <n v="1538954.82"/>
    <n v="1227845.18"/>
    <n v="2233200"/>
  </r>
  <r>
    <x v="0"/>
    <x v="2"/>
    <x v="2"/>
    <x v="2"/>
    <s v="10702"/>
    <s v="DE"/>
    <x v="4"/>
    <x v="1"/>
    <s v="100-DP-D-10702-DE-08-M4"/>
    <s v="Activ. protocolarias y sociales"/>
    <n v="0"/>
    <n v="13000000"/>
    <n v="13000000"/>
    <n v="0"/>
    <n v="0"/>
    <n v="13000000"/>
  </r>
  <r>
    <x v="0"/>
    <x v="3"/>
    <x v="3"/>
    <x v="3"/>
    <s v="60701"/>
    <s v="RI"/>
    <x v="4"/>
    <x v="0"/>
    <s v="100-DS-B-60701-RI-08"/>
    <s v="Transf. Ctes. a organismos inter."/>
    <n v="15300000"/>
    <n v="0"/>
    <n v="15300000"/>
    <n v="15300000"/>
    <n v="0"/>
    <n v="0"/>
  </r>
  <r>
    <x v="0"/>
    <x v="3"/>
    <x v="2"/>
    <x v="2"/>
    <s v="00205"/>
    <s v="JD"/>
    <x v="3"/>
    <x v="0"/>
    <s v="100-DS-D-00205-JD-01"/>
    <s v="Dietas"/>
    <n v="12173880"/>
    <n v="0"/>
    <n v="12173880"/>
    <n v="7241105.1699999999"/>
    <n v="4932774.83"/>
    <n v="0"/>
  </r>
  <r>
    <x v="0"/>
    <x v="3"/>
    <x v="2"/>
    <x v="2"/>
    <s v="10301"/>
    <s v="PC"/>
    <x v="4"/>
    <x v="0"/>
    <s v="100-DS-D-10301-PC-08"/>
    <s v="Información"/>
    <n v="25000000"/>
    <n v="-500000"/>
    <n v="24500000"/>
    <n v="3437124.89"/>
    <n v="21062875.109999999"/>
    <n v="0"/>
  </r>
  <r>
    <x v="0"/>
    <x v="3"/>
    <x v="2"/>
    <x v="2"/>
    <s v="10402"/>
    <s v="AS"/>
    <x v="4"/>
    <x v="1"/>
    <s v="100-DS-D-10402-AS-08-M4"/>
    <s v="Servicios jurídicos"/>
    <n v="0"/>
    <n v="300000"/>
    <n v="300000"/>
    <n v="0"/>
    <n v="0"/>
    <n v="300000"/>
  </r>
  <r>
    <x v="0"/>
    <x v="3"/>
    <x v="2"/>
    <x v="2"/>
    <s v="10702"/>
    <s v="JD"/>
    <x v="3"/>
    <x v="0"/>
    <s v="100-DS-D-10702-JD-01"/>
    <s v="Activ. protocolarias y sociales"/>
    <n v="3729000"/>
    <n v="0"/>
    <n v="3729000"/>
    <n v="122040"/>
    <n v="0"/>
    <n v="3606960"/>
  </r>
  <r>
    <x v="0"/>
    <x v="3"/>
    <x v="2"/>
    <x v="2"/>
    <s v="60601"/>
    <s v="AS"/>
    <x v="4"/>
    <x v="0"/>
    <s v="100-DS-D-60601-AS-08"/>
    <s v="Indemnizaciones"/>
    <n v="5000000"/>
    <n v="-300000"/>
    <n v="4700000"/>
    <n v="79867.94"/>
    <n v="0"/>
    <n v="4620132.0599999996"/>
  </r>
  <r>
    <x v="0"/>
    <x v="3"/>
    <x v="1"/>
    <x v="1"/>
    <s v="10301"/>
    <s v="PC"/>
    <x v="4"/>
    <x v="0"/>
    <s v="100-DS-M-10301-PC-08"/>
    <s v="Información"/>
    <n v="220000000"/>
    <n v="-3000000"/>
    <n v="217000000"/>
    <n v="46398416.07"/>
    <n v="163650401.47999999"/>
    <n v="6951182.4500000002"/>
  </r>
  <r>
    <x v="0"/>
    <x v="3"/>
    <x v="1"/>
    <x v="1"/>
    <s v="10404"/>
    <s v="PC"/>
    <x v="4"/>
    <x v="0"/>
    <s v="100-DS-M-10404-PC-08"/>
    <s v="Servicios en ciencias econ. y soc."/>
    <n v="3600000"/>
    <n v="0"/>
    <n v="3600000"/>
    <n v="2573010"/>
    <n v="1026990"/>
    <n v="0"/>
  </r>
  <r>
    <x v="0"/>
    <x v="3"/>
    <x v="1"/>
    <x v="1"/>
    <s v="10808"/>
    <s v="PC"/>
    <x v="4"/>
    <x v="0"/>
    <s v="100-DS-M-10808-PC-08"/>
    <s v="Mant. y rep. de E. Cómputo y Sist."/>
    <n v="15000000"/>
    <n v="0"/>
    <n v="15000000"/>
    <n v="8799778.1199999992"/>
    <n v="6200221.8799999999"/>
    <n v="0"/>
  </r>
  <r>
    <x v="0"/>
    <x v="3"/>
    <x v="1"/>
    <x v="1"/>
    <s v="20304"/>
    <s v="PC"/>
    <x v="4"/>
    <x v="1"/>
    <s v="100-DS-M-20304-PC-08-M4"/>
    <s v="Materiales y P. Eléc., tel. y cómp."/>
    <n v="0"/>
    <n v="3000000"/>
    <n v="3000000"/>
    <n v="0"/>
    <n v="0"/>
    <n v="3000000"/>
  </r>
  <r>
    <x v="0"/>
    <x v="4"/>
    <x v="1"/>
    <x v="1"/>
    <s v="10301"/>
    <s v="DO"/>
    <x v="3"/>
    <x v="0"/>
    <s v="100-GC-M-10301-DO-01"/>
    <s v="Información"/>
    <n v="200000"/>
    <n v="0"/>
    <n v="200000"/>
    <n v="199999"/>
    <n v="1"/>
    <n v="0"/>
  </r>
  <r>
    <x v="0"/>
    <x v="4"/>
    <x v="1"/>
    <x v="1"/>
    <s v="10303"/>
    <s v="IN"/>
    <x v="3"/>
    <x v="2"/>
    <s v="100-GC-M-10303-IN-01-M2"/>
    <s v="Impresión, encuadern. y otros"/>
    <n v="0"/>
    <n v="4700000"/>
    <n v="4700000"/>
    <n v="1388507.34"/>
    <n v="1297120.22"/>
    <n v="2014372.44"/>
  </r>
  <r>
    <x v="0"/>
    <x v="4"/>
    <x v="1"/>
    <x v="1"/>
    <s v="10307"/>
    <s v="DO"/>
    <x v="3"/>
    <x v="0"/>
    <s v="100-GC-M-10307-DO-01"/>
    <s v="Serv. de transf. electrónica de inf"/>
    <n v="9000000"/>
    <n v="-1055700"/>
    <n v="7944300"/>
    <n v="7847076.9000000004"/>
    <n v="0"/>
    <n v="97223.1"/>
  </r>
  <r>
    <x v="0"/>
    <x v="4"/>
    <x v="1"/>
    <x v="1"/>
    <s v="10404"/>
    <s v="IN"/>
    <x v="3"/>
    <x v="0"/>
    <s v="100-GC-M-10404-IN-01"/>
    <s v="Servicios en ciencias econ. y soc."/>
    <n v="50850000"/>
    <n v="-17000000"/>
    <n v="33850000"/>
    <n v="4885371.88"/>
    <n v="27897623.120000001"/>
    <n v="1067005"/>
  </r>
  <r>
    <x v="0"/>
    <x v="4"/>
    <x v="1"/>
    <x v="1"/>
    <s v="10701"/>
    <s v="IN"/>
    <x v="3"/>
    <x v="0"/>
    <s v="100-GC-M-10701-IN-01"/>
    <s v="Actividades de capacitación"/>
    <n v="642815"/>
    <n v="-642815"/>
    <n v="0"/>
    <n v="0"/>
    <n v="0"/>
    <n v="0"/>
  </r>
  <r>
    <x v="0"/>
    <x v="4"/>
    <x v="1"/>
    <x v="1"/>
    <s v="29903"/>
    <s v="DO"/>
    <x v="3"/>
    <x v="0"/>
    <s v="100-GC-M-29903-DO-01"/>
    <s v="Productos de papel, cartón e imp."/>
    <n v="1100000"/>
    <n v="0"/>
    <n v="1100000"/>
    <n v="967952.37"/>
    <n v="109042.63"/>
    <n v="23005"/>
  </r>
  <r>
    <x v="0"/>
    <x v="5"/>
    <x v="1"/>
    <x v="1"/>
    <s v="10701"/>
    <s v="GP"/>
    <x v="5"/>
    <x v="0"/>
    <s v="100-IE-M-10701-GP-03"/>
    <s v="Actividades de capacitación"/>
    <n v="6000000"/>
    <n v="-6000000"/>
    <n v="0"/>
    <n v="0"/>
    <n v="0"/>
    <n v="0"/>
  </r>
  <r>
    <x v="0"/>
    <x v="5"/>
    <x v="1"/>
    <x v="1"/>
    <s v="10702"/>
    <s v="VG"/>
    <x v="3"/>
    <x v="0"/>
    <s v="100-IE-M-10702-VG-01"/>
    <s v="Activ. protocolarias y sociales"/>
    <n v="10000000"/>
    <n v="0"/>
    <n v="10000000"/>
    <n v="0"/>
    <n v="0"/>
    <n v="10000000"/>
  </r>
  <r>
    <x v="0"/>
    <x v="6"/>
    <x v="0"/>
    <x v="0"/>
    <s v="10501"/>
    <s v="CD"/>
    <x v="4"/>
    <x v="0"/>
    <s v="100-IS-A-10501-CD-08"/>
    <s v="Transporte dentro del país"/>
    <n v="200000"/>
    <n v="-200000"/>
    <n v="0"/>
    <n v="0"/>
    <n v="0"/>
    <n v="0"/>
  </r>
  <r>
    <x v="0"/>
    <x v="6"/>
    <x v="0"/>
    <x v="0"/>
    <s v="10502"/>
    <s v="CD"/>
    <x v="4"/>
    <x v="0"/>
    <s v="100-IS-A-10502-CD-08"/>
    <s v="Viáticos dentro del país"/>
    <n v="500000"/>
    <n v="-500000"/>
    <n v="0"/>
    <n v="0"/>
    <n v="0"/>
    <n v="0"/>
  </r>
  <r>
    <x v="0"/>
    <x v="6"/>
    <x v="0"/>
    <x v="0"/>
    <s v="10701"/>
    <s v="CD"/>
    <x v="4"/>
    <x v="0"/>
    <s v="100-IS-A-10701-CD-08"/>
    <s v="Actividades de capacitación"/>
    <n v="2000000"/>
    <n v="0"/>
    <n v="2000000"/>
    <n v="170767.28"/>
    <n v="1829232.72"/>
    <n v="0"/>
  </r>
  <r>
    <x v="0"/>
    <x v="6"/>
    <x v="0"/>
    <x v="0"/>
    <s v="10701"/>
    <s v="CD"/>
    <x v="4"/>
    <x v="3"/>
    <s v="100-IS-A-10701-CD-08-M1"/>
    <s v="Actividades de capacitación"/>
    <n v="0"/>
    <n v="2277375"/>
    <n v="2277375"/>
    <n v="0"/>
    <n v="1818525"/>
    <n v="458850"/>
  </r>
  <r>
    <x v="0"/>
    <x v="6"/>
    <x v="0"/>
    <x v="0"/>
    <s v="60201"/>
    <s v="CD"/>
    <x v="4"/>
    <x v="0"/>
    <s v="100-IS-A-60201-CD-08"/>
    <s v="Becas a funcionarios"/>
    <n v="3000000"/>
    <n v="-2277375"/>
    <n v="722625"/>
    <n v="634500"/>
    <n v="88125"/>
    <n v="0"/>
  </r>
  <r>
    <x v="0"/>
    <x v="6"/>
    <x v="1"/>
    <x v="1"/>
    <s v="10701"/>
    <s v="CA"/>
    <x v="3"/>
    <x v="0"/>
    <s v="100-IS-M-10701-CA-01"/>
    <s v="Actividades de capacitación"/>
    <n v="260000"/>
    <n v="0"/>
    <n v="260000"/>
    <n v="15000"/>
    <n v="40000"/>
    <n v="205000"/>
  </r>
  <r>
    <x v="0"/>
    <x v="7"/>
    <x v="3"/>
    <x v="3"/>
    <s v="10404"/>
    <s v="PI"/>
    <x v="4"/>
    <x v="0"/>
    <s v="100-PL-B-10404-PI-08"/>
    <s v="Servicios en ciencias econ. y soc."/>
    <n v="20000000"/>
    <n v="0"/>
    <n v="20000000"/>
    <n v="1500640"/>
    <n v="18005760"/>
    <n v="493600"/>
  </r>
  <r>
    <x v="0"/>
    <x v="8"/>
    <x v="1"/>
    <x v="1"/>
    <s v="10502"/>
    <s v="RN"/>
    <x v="3"/>
    <x v="0"/>
    <s v="100-PT-M-10502-RN-01"/>
    <s v="Viáticos dentro del país"/>
    <n v="96000"/>
    <n v="0"/>
    <n v="96000"/>
    <n v="32000"/>
    <n v="64000"/>
    <n v="0"/>
  </r>
  <r>
    <x v="0"/>
    <x v="9"/>
    <x v="4"/>
    <x v="4"/>
    <s v="10808"/>
    <s v="UI"/>
    <x v="6"/>
    <x v="0"/>
    <s v="100-TI-C-10808-UI-09"/>
    <s v="Mant. y rep. de E. Cómputo y Sist."/>
    <n v="240011421"/>
    <n v="0"/>
    <n v="240011421"/>
    <n v="120803184.38"/>
    <n v="103021392.69"/>
    <n v="16186843.93"/>
  </r>
  <r>
    <x v="0"/>
    <x v="9"/>
    <x v="4"/>
    <x v="4"/>
    <s v="20304"/>
    <s v="UI"/>
    <x v="6"/>
    <x v="0"/>
    <s v="100-TI-C-20304-UI-09"/>
    <s v="Materiales y P. Eléc., tel. y cómp."/>
    <n v="8951312"/>
    <n v="0"/>
    <n v="8951312"/>
    <n v="244215.65"/>
    <n v="8277358.1200000001"/>
    <n v="429738.23"/>
  </r>
  <r>
    <x v="0"/>
    <x v="9"/>
    <x v="4"/>
    <x v="4"/>
    <s v="20402"/>
    <s v="UI"/>
    <x v="6"/>
    <x v="0"/>
    <s v="100-TI-C-20402-UI-09"/>
    <s v="Repuestos y accesorios"/>
    <n v="11785900"/>
    <n v="0"/>
    <n v="11785900"/>
    <n v="9509324.8200000003"/>
    <n v="1967237.68"/>
    <n v="309337.5"/>
  </r>
  <r>
    <x v="0"/>
    <x v="9"/>
    <x v="4"/>
    <x v="4"/>
    <s v="50105"/>
    <s v="UI"/>
    <x v="6"/>
    <x v="1"/>
    <s v="100-TI-C-50105-UI-09-M4"/>
    <s v="Equipo y programas de cómputo"/>
    <n v="0"/>
    <n v="52000000"/>
    <n v="52000000"/>
    <n v="0"/>
    <n v="0"/>
    <n v="52000000"/>
  </r>
  <r>
    <x v="0"/>
    <x v="9"/>
    <x v="4"/>
    <x v="4"/>
    <s v="50105"/>
    <s v="UI"/>
    <x v="6"/>
    <x v="4"/>
    <s v="100-TI-C-50105-UI-09-S"/>
    <s v="Equipo y programas de cómputo"/>
    <n v="44635000"/>
    <n v="0"/>
    <n v="44635000"/>
    <n v="2906097.2"/>
    <n v="40137833.229999997"/>
    <n v="1591069.57"/>
  </r>
  <r>
    <x v="0"/>
    <x v="9"/>
    <x v="4"/>
    <x v="4"/>
    <s v="59903"/>
    <s v="UI"/>
    <x v="6"/>
    <x v="4"/>
    <s v="100-TI-C-59903-UI-09-S"/>
    <s v="Bienes intangibles"/>
    <n v="449523681"/>
    <n v="0"/>
    <n v="449523681"/>
    <n v="7556573.6500000004"/>
    <n v="438165175.75"/>
    <n v="3801931.6"/>
  </r>
  <r>
    <x v="1"/>
    <x v="0"/>
    <x v="0"/>
    <x v="0"/>
    <s v="00101"/>
    <s v="RH"/>
    <x v="0"/>
    <x v="0"/>
    <s v="200-AA-A-00101-RH-10"/>
    <s v="Sueldos para Cargos Fijos"/>
    <n v="1432848400.25"/>
    <n v="-51614400"/>
    <n v="1381234000.25"/>
    <n v="1056674187.51"/>
    <n v="15000000"/>
    <n v="309559812.74000001"/>
  </r>
  <r>
    <x v="1"/>
    <x v="0"/>
    <x v="0"/>
    <x v="0"/>
    <s v="00101"/>
    <s v="RH"/>
    <x v="0"/>
    <x v="3"/>
    <s v="200-AA-A-00101-RH-10-M1"/>
    <s v="Sueldos para Cargos Fijos"/>
    <n v="0"/>
    <n v="93228800"/>
    <n v="93228800"/>
    <n v="0"/>
    <n v="0"/>
    <n v="93228800"/>
  </r>
  <r>
    <x v="1"/>
    <x v="0"/>
    <x v="0"/>
    <x v="0"/>
    <s v="00101"/>
    <s v="RH"/>
    <x v="0"/>
    <x v="1"/>
    <s v="200-AA-A-00101-RH-10-M4"/>
    <s v="Sueldos para Cargos Fijos"/>
    <n v="0"/>
    <n v="25000000"/>
    <n v="25000000"/>
    <n v="0"/>
    <n v="0"/>
    <n v="25000000"/>
  </r>
  <r>
    <x v="1"/>
    <x v="0"/>
    <x v="0"/>
    <x v="0"/>
    <s v="00105"/>
    <s v="RH"/>
    <x v="0"/>
    <x v="0"/>
    <s v="200-AA-A-00105-RH-10"/>
    <s v="Suplencias"/>
    <n v="70000000"/>
    <n v="-15000000"/>
    <n v="55000000"/>
    <n v="29737435.059999999"/>
    <n v="0"/>
    <n v="25262564.940000001"/>
  </r>
  <r>
    <x v="1"/>
    <x v="0"/>
    <x v="0"/>
    <x v="0"/>
    <s v="00201"/>
    <s v="RH"/>
    <x v="0"/>
    <x v="0"/>
    <s v="200-AA-A-00201-RH-10"/>
    <s v="Tiempo extraordinario"/>
    <n v="4000000"/>
    <n v="0"/>
    <n v="4000000"/>
    <n v="3800000"/>
    <n v="0"/>
    <n v="200000"/>
  </r>
  <r>
    <x v="1"/>
    <x v="0"/>
    <x v="0"/>
    <x v="0"/>
    <s v="00201"/>
    <s v="RH"/>
    <x v="0"/>
    <x v="2"/>
    <s v="200-AA-A-00201-RH-10-M2"/>
    <s v="Tiempo extraordinario"/>
    <n v="0"/>
    <n v="4500000"/>
    <n v="4500000"/>
    <n v="2993670.04"/>
    <n v="1288329.96"/>
    <n v="218000"/>
  </r>
  <r>
    <x v="1"/>
    <x v="0"/>
    <x v="0"/>
    <x v="0"/>
    <s v="00201"/>
    <s v="RH"/>
    <x v="0"/>
    <x v="1"/>
    <s v="200-AA-A-00201-RH-10-M4"/>
    <s v="Tiempo extraordinario"/>
    <n v="0"/>
    <n v="7000000"/>
    <n v="7000000"/>
    <n v="90403.26"/>
    <n v="5922922.9800000004"/>
    <n v="986673.76"/>
  </r>
  <r>
    <x v="1"/>
    <x v="0"/>
    <x v="0"/>
    <x v="0"/>
    <s v="00202"/>
    <s v="RH"/>
    <x v="0"/>
    <x v="0"/>
    <s v="200-AA-A-00202-RH-10"/>
    <s v="Recargo de funciones"/>
    <n v="3000000"/>
    <n v="-2000000"/>
    <n v="1000000"/>
    <n v="0"/>
    <n v="0"/>
    <n v="1000000"/>
  </r>
  <r>
    <x v="1"/>
    <x v="0"/>
    <x v="0"/>
    <x v="0"/>
    <s v="00203"/>
    <s v="RH"/>
    <x v="0"/>
    <x v="0"/>
    <s v="200-AA-A-00203-RH-10"/>
    <s v="Disponibilidad laboral"/>
    <n v="10765915"/>
    <n v="0"/>
    <n v="10765915"/>
    <n v="7739348.4900000002"/>
    <n v="0"/>
    <n v="3026566.51"/>
  </r>
  <r>
    <x v="1"/>
    <x v="0"/>
    <x v="0"/>
    <x v="0"/>
    <s v="00301"/>
    <s v="RH"/>
    <x v="0"/>
    <x v="0"/>
    <s v="200-AA-A-00301-RH-10"/>
    <s v="Retribución por años servidos"/>
    <n v="323089220"/>
    <n v="0"/>
    <n v="323089220"/>
    <n v="228461043.75999999"/>
    <n v="10000000"/>
    <n v="84628176.239999995"/>
  </r>
  <r>
    <x v="1"/>
    <x v="0"/>
    <x v="0"/>
    <x v="0"/>
    <s v="00301"/>
    <s v="RH"/>
    <x v="0"/>
    <x v="3"/>
    <s v="200-AA-A-00301-RH-10-M1"/>
    <s v="Retribución por años servidos"/>
    <n v="0"/>
    <n v="3959928"/>
    <n v="3959928"/>
    <n v="0"/>
    <n v="0"/>
    <n v="3959928"/>
  </r>
  <r>
    <x v="1"/>
    <x v="0"/>
    <x v="0"/>
    <x v="0"/>
    <s v="00302"/>
    <s v="RH"/>
    <x v="0"/>
    <x v="0"/>
    <s v="200-AA-A-00302-RH-10"/>
    <s v="Rest. al ejerc. lib. de la profesio"/>
    <n v="691350676.36000001"/>
    <n v="-20123433"/>
    <n v="671227243.36000001"/>
    <n v="479567507.98000002"/>
    <n v="38000000"/>
    <n v="153659735.38"/>
  </r>
  <r>
    <x v="1"/>
    <x v="0"/>
    <x v="0"/>
    <x v="0"/>
    <s v="00302"/>
    <s v="RH"/>
    <x v="0"/>
    <x v="3"/>
    <s v="200-AA-A-00302-RH-10-M1"/>
    <s v="Rest. al ejerc. lib. de la profesio"/>
    <n v="0"/>
    <n v="51775840"/>
    <n v="51775840"/>
    <n v="0"/>
    <n v="0"/>
    <n v="51775840"/>
  </r>
  <r>
    <x v="1"/>
    <x v="0"/>
    <x v="0"/>
    <x v="0"/>
    <s v="00303"/>
    <s v="RH"/>
    <x v="0"/>
    <x v="0"/>
    <s v="200-AA-A-00303-RH-10"/>
    <s v="Décimo tercer mes"/>
    <n v="250513555.66999999"/>
    <n v="0"/>
    <n v="250513555.66999999"/>
    <n v="2549545.98"/>
    <n v="0"/>
    <n v="247964009.69"/>
  </r>
  <r>
    <x v="1"/>
    <x v="0"/>
    <x v="0"/>
    <x v="0"/>
    <s v="00303"/>
    <s v="RH"/>
    <x v="0"/>
    <x v="3"/>
    <s v="200-AA-A-00303-RH-10-M1"/>
    <s v="Décimo tercer mes"/>
    <n v="0"/>
    <n v="10198277.470000001"/>
    <n v="10198277.470000001"/>
    <n v="0"/>
    <n v="0"/>
    <n v="10198277.470000001"/>
  </r>
  <r>
    <x v="1"/>
    <x v="0"/>
    <x v="0"/>
    <x v="0"/>
    <s v="00304"/>
    <s v="RH"/>
    <x v="0"/>
    <x v="0"/>
    <s v="200-AA-A-00304-RH-10"/>
    <s v="Salario Escolar"/>
    <n v="231652031.65000001"/>
    <n v="-4000000"/>
    <n v="227652031.65000001"/>
    <n v="217529661.97999999"/>
    <n v="0"/>
    <n v="10122369.67"/>
  </r>
  <r>
    <x v="1"/>
    <x v="0"/>
    <x v="0"/>
    <x v="0"/>
    <s v="00399"/>
    <s v="RH"/>
    <x v="0"/>
    <x v="0"/>
    <s v="200-AA-A-00399-RH-10"/>
    <s v="Otros Incentivos Salariales (CyZ)"/>
    <n v="207648060"/>
    <n v="0"/>
    <n v="207648060"/>
    <n v="131121258.28"/>
    <n v="30000000"/>
    <n v="46526801.719999999"/>
  </r>
  <r>
    <x v="1"/>
    <x v="0"/>
    <x v="0"/>
    <x v="0"/>
    <s v="00399"/>
    <s v="RH"/>
    <x v="0"/>
    <x v="3"/>
    <s v="200-AA-A-00399-RH-10-M1"/>
    <s v="Otros Incentivos Salariales (CyZ)"/>
    <n v="0"/>
    <n v="4391436"/>
    <n v="4391436"/>
    <n v="0"/>
    <n v="0"/>
    <n v="4391436"/>
  </r>
  <r>
    <x v="1"/>
    <x v="0"/>
    <x v="0"/>
    <x v="0"/>
    <s v="00401"/>
    <s v="RH"/>
    <x v="0"/>
    <x v="0"/>
    <s v="200-AA-A-00401-RH-10"/>
    <s v="Cont. Pat. al Seg. de S. de CCSS"/>
    <n v="278071159.98000002"/>
    <n v="0"/>
    <n v="278071159.98000002"/>
    <n v="199797975.56999999"/>
    <n v="9000001.6899999995"/>
    <n v="69273182.719999999"/>
  </r>
  <r>
    <x v="1"/>
    <x v="0"/>
    <x v="0"/>
    <x v="0"/>
    <s v="00401"/>
    <s v="RH"/>
    <x v="0"/>
    <x v="3"/>
    <s v="200-AA-A-00401-RH-10-M1"/>
    <s v="Cont. Pat. al Seg. de S. de CCSS"/>
    <n v="0"/>
    <n v="14870155.470000001"/>
    <n v="14870155.470000001"/>
    <n v="0"/>
    <n v="0"/>
    <n v="14870155.470000001"/>
  </r>
  <r>
    <x v="1"/>
    <x v="0"/>
    <x v="0"/>
    <x v="0"/>
    <s v="00401"/>
    <s v="RH"/>
    <x v="0"/>
    <x v="1"/>
    <s v="200-AA-A-00401-RH-10-M4"/>
    <s v="Cont. Pat. al Seg. de S. de CCSS"/>
    <n v="0"/>
    <n v="1000000"/>
    <n v="1000000"/>
    <n v="0"/>
    <n v="0"/>
    <n v="1000000"/>
  </r>
  <r>
    <x v="1"/>
    <x v="0"/>
    <x v="0"/>
    <x v="0"/>
    <s v="00402"/>
    <s v="RH"/>
    <x v="0"/>
    <x v="0"/>
    <s v="200-AA-A-00402-RH-10"/>
    <s v="Cont. Pat. al IMAS"/>
    <n v="15030873.369999999"/>
    <n v="0"/>
    <n v="15030873.369999999"/>
    <n v="10795836.26"/>
    <n v="0"/>
    <n v="4235037.1100000003"/>
  </r>
  <r>
    <x v="1"/>
    <x v="0"/>
    <x v="0"/>
    <x v="0"/>
    <s v="00402"/>
    <s v="RH"/>
    <x v="0"/>
    <x v="3"/>
    <s v="200-AA-A-00402-RH-10-M1"/>
    <s v="Cont. Pat. al IMAS"/>
    <n v="0"/>
    <n v="911900.3"/>
    <n v="911900.3"/>
    <n v="0"/>
    <n v="0"/>
    <n v="911900.3"/>
  </r>
  <r>
    <x v="1"/>
    <x v="0"/>
    <x v="0"/>
    <x v="0"/>
    <s v="00403"/>
    <s v="RH"/>
    <x v="0"/>
    <x v="0"/>
    <s v="200-AA-A-00403-RH-10"/>
    <s v="Cont. Pat. al INA"/>
    <n v="45092620.130000003"/>
    <n v="0"/>
    <n v="45092620.130000003"/>
    <n v="30752789.989999998"/>
    <n v="0"/>
    <n v="14339830.140000001"/>
  </r>
  <r>
    <x v="1"/>
    <x v="0"/>
    <x v="0"/>
    <x v="0"/>
    <s v="00403"/>
    <s v="RH"/>
    <x v="0"/>
    <x v="3"/>
    <s v="200-AA-A-00403-RH-10-M1"/>
    <s v="Cont. Pat. al INA"/>
    <n v="0"/>
    <n v="2735700.89"/>
    <n v="2735700.89"/>
    <n v="1634719.21"/>
    <n v="0"/>
    <n v="1100981.68"/>
  </r>
  <r>
    <x v="1"/>
    <x v="0"/>
    <x v="0"/>
    <x v="0"/>
    <s v="00404"/>
    <s v="RH"/>
    <x v="0"/>
    <x v="0"/>
    <s v="200-AA-A-00404-RH-10"/>
    <s v="Cont. Pat. a FODESAF"/>
    <n v="150308733.78"/>
    <n v="-1500000"/>
    <n v="148808733.78"/>
    <n v="107958364.43000001"/>
    <n v="0"/>
    <n v="40850369.350000001"/>
  </r>
  <r>
    <x v="1"/>
    <x v="0"/>
    <x v="0"/>
    <x v="0"/>
    <s v="00404"/>
    <s v="RH"/>
    <x v="0"/>
    <x v="3"/>
    <s v="200-AA-A-00404-RH-10-M1"/>
    <s v="Cont. Pat. a FODESAF"/>
    <n v="0"/>
    <n v="7119002.96"/>
    <n v="7119002.96"/>
    <n v="0"/>
    <n v="0"/>
    <n v="7119002.96"/>
  </r>
  <r>
    <x v="1"/>
    <x v="0"/>
    <x v="0"/>
    <x v="0"/>
    <s v="00405"/>
    <s v="RH"/>
    <x v="0"/>
    <x v="0"/>
    <s v="200-AA-A-00405-RH-10"/>
    <s v="Cont. Pat. al Banco Popular"/>
    <n v="15030873.369999999"/>
    <n v="0"/>
    <n v="15030873.369999999"/>
    <n v="10795836.26"/>
    <n v="0"/>
    <n v="4235037.1100000003"/>
  </r>
  <r>
    <x v="1"/>
    <x v="0"/>
    <x v="0"/>
    <x v="0"/>
    <s v="00405"/>
    <s v="RH"/>
    <x v="0"/>
    <x v="3"/>
    <s v="200-AA-A-00405-RH-10-M1"/>
    <s v="Cont. Pat. al Banco Popular"/>
    <n v="0"/>
    <n v="911900.3"/>
    <n v="911900.3"/>
    <n v="0"/>
    <n v="0"/>
    <n v="911900.3"/>
  </r>
  <r>
    <x v="1"/>
    <x v="0"/>
    <x v="0"/>
    <x v="0"/>
    <s v="00501"/>
    <s v="RH"/>
    <x v="0"/>
    <x v="0"/>
    <s v="200-AA-A-00501-RH-10"/>
    <s v="Cont. Pat. al Seg. de P. de CCSS"/>
    <n v="157824170.96000001"/>
    <n v="0"/>
    <n v="157824170.96000001"/>
    <n v="113356282.41"/>
    <n v="2000000"/>
    <n v="42467888.549999997"/>
  </r>
  <r>
    <x v="1"/>
    <x v="0"/>
    <x v="0"/>
    <x v="0"/>
    <s v="00501"/>
    <s v="RH"/>
    <x v="0"/>
    <x v="3"/>
    <s v="200-AA-A-00501-RH-10-M1"/>
    <s v="Cont. Pat. al Seg. de P. de CCSS"/>
    <n v="0"/>
    <n v="7574953.0999999996"/>
    <n v="7574953.0999999996"/>
    <n v="0"/>
    <n v="0"/>
    <n v="7574953.0999999996"/>
  </r>
  <r>
    <x v="1"/>
    <x v="0"/>
    <x v="0"/>
    <x v="0"/>
    <s v="00501"/>
    <s v="RH"/>
    <x v="0"/>
    <x v="1"/>
    <s v="200-AA-A-00501-RH-10-M4"/>
    <s v="Cont. Pat. al Seg. de P. de CCSS"/>
    <n v="0"/>
    <n v="1000000"/>
    <n v="1000000"/>
    <n v="0"/>
    <n v="0"/>
    <n v="1000000"/>
  </r>
  <r>
    <x v="1"/>
    <x v="0"/>
    <x v="0"/>
    <x v="0"/>
    <s v="00502"/>
    <s v="RH"/>
    <x v="0"/>
    <x v="0"/>
    <s v="200-AA-A-00502-RH-10"/>
    <s v="Aporte Pat. al Rég. Ob. de Pensión"/>
    <n v="89030240.459999993"/>
    <n v="0"/>
    <n v="89030240.459999993"/>
    <n v="64775018.689999998"/>
    <n v="0"/>
    <n v="24255221.77"/>
  </r>
  <r>
    <x v="1"/>
    <x v="0"/>
    <x v="0"/>
    <x v="0"/>
    <s v="00502"/>
    <s v="RH"/>
    <x v="0"/>
    <x v="3"/>
    <s v="200-AA-A-00502-RH-10-M1"/>
    <s v="Aporte Pat. al Rég. Ob. de Pensión"/>
    <n v="0"/>
    <n v="4471401.7699999996"/>
    <n v="4471401.7699999996"/>
    <n v="0"/>
    <n v="0"/>
    <n v="4471401.7699999996"/>
  </r>
  <r>
    <x v="1"/>
    <x v="0"/>
    <x v="0"/>
    <x v="0"/>
    <s v="00503"/>
    <s v="RH"/>
    <x v="0"/>
    <x v="0"/>
    <s v="200-AA-A-00503-RH-10"/>
    <s v="Aporte Pat. al Fondo  Cap. Lab."/>
    <n v="46247619.939999998"/>
    <n v="0"/>
    <n v="46247619.939999998"/>
    <n v="30752735.18"/>
    <n v="0"/>
    <n v="15494884.76"/>
  </r>
  <r>
    <x v="1"/>
    <x v="0"/>
    <x v="0"/>
    <x v="0"/>
    <s v="00503"/>
    <s v="RH"/>
    <x v="0"/>
    <x v="3"/>
    <s v="200-AA-A-00503-RH-10-M1"/>
    <s v="Aporte Pat. al Fondo  Cap. Lab."/>
    <n v="0"/>
    <n v="2735700.89"/>
    <n v="2735700.89"/>
    <n v="1634774.02"/>
    <n v="0"/>
    <n v="1100926.8700000001"/>
  </r>
  <r>
    <x v="1"/>
    <x v="0"/>
    <x v="0"/>
    <x v="0"/>
    <s v="00505"/>
    <s v="RH"/>
    <x v="0"/>
    <x v="0"/>
    <s v="200-AA-A-00505-RH-10"/>
    <s v="Aporte Pat. a F. A. por E. Privados"/>
    <n v="107721077.31"/>
    <n v="0"/>
    <n v="107721077.31"/>
    <n v="77659296.659999996"/>
    <n v="0"/>
    <n v="30061780.649999999"/>
  </r>
  <r>
    <x v="1"/>
    <x v="0"/>
    <x v="0"/>
    <x v="0"/>
    <s v="00505"/>
    <s v="RH"/>
    <x v="0"/>
    <x v="3"/>
    <s v="200-AA-A-00505-RH-10-M1"/>
    <s v="Aporte Pat. a F. A. por E. Privados"/>
    <n v="0"/>
    <n v="3117968.45"/>
    <n v="3117968.45"/>
    <n v="0"/>
    <n v="0"/>
    <n v="3117968.45"/>
  </r>
  <r>
    <x v="1"/>
    <x v="0"/>
    <x v="0"/>
    <x v="0"/>
    <s v="00505"/>
    <s v="RH"/>
    <x v="0"/>
    <x v="1"/>
    <s v="200-AA-A-00505-RH-10-M4"/>
    <s v="Aporte Pat. a F. A. por E. Privados"/>
    <n v="0"/>
    <n v="1500000"/>
    <n v="1500000"/>
    <n v="0"/>
    <n v="0"/>
    <n v="1500000"/>
  </r>
  <r>
    <x v="1"/>
    <x v="0"/>
    <x v="0"/>
    <x v="0"/>
    <s v="60301"/>
    <s v="RH"/>
    <x v="0"/>
    <x v="0"/>
    <s v="200-AA-A-60301-RH-10"/>
    <s v="Prestaciones legales"/>
    <n v="40000000"/>
    <n v="0"/>
    <n v="40000000"/>
    <n v="21803190.23"/>
    <n v="0"/>
    <n v="18196809.77"/>
  </r>
  <r>
    <x v="1"/>
    <x v="0"/>
    <x v="0"/>
    <x v="0"/>
    <s v="60399"/>
    <s v="RH"/>
    <x v="0"/>
    <x v="0"/>
    <s v="200-AA-A-60399-RH-10"/>
    <s v="Otras prestaciones (In., Lic. M.)"/>
    <n v="75000000"/>
    <n v="-8500000"/>
    <n v="66500000"/>
    <n v="40892340.439999998"/>
    <n v="0"/>
    <n v="25607659.559999999"/>
  </r>
  <r>
    <x v="1"/>
    <x v="1"/>
    <x v="5"/>
    <x v="5"/>
    <s v="10204"/>
    <s v="CC"/>
    <x v="7"/>
    <x v="0"/>
    <s v="200-AM-F-10204-CC-04"/>
    <s v="Servicio de telecomunicaciones"/>
    <n v="100000"/>
    <n v="0"/>
    <n v="100000"/>
    <n v="96050"/>
    <n v="3950"/>
    <n v="0"/>
  </r>
  <r>
    <x v="1"/>
    <x v="1"/>
    <x v="5"/>
    <x v="5"/>
    <s v="10204"/>
    <s v="CM"/>
    <x v="7"/>
    <x v="0"/>
    <s v="200-AM-F-10204-CM-04"/>
    <s v="Servicio de telecomunicaciones"/>
    <n v="100000"/>
    <n v="0"/>
    <n v="100000"/>
    <n v="47000"/>
    <n v="53000"/>
    <n v="0"/>
  </r>
  <r>
    <x v="1"/>
    <x v="1"/>
    <x v="5"/>
    <x v="5"/>
    <s v="10204"/>
    <s v="CO"/>
    <x v="7"/>
    <x v="0"/>
    <s v="200-AM-F-10204-CO-04"/>
    <s v="Servicio de telecomunicaciones"/>
    <n v="100000"/>
    <n v="0"/>
    <n v="100000"/>
    <n v="45000"/>
    <n v="55000"/>
    <n v="0"/>
  </r>
  <r>
    <x v="1"/>
    <x v="1"/>
    <x v="5"/>
    <x v="5"/>
    <s v="10304"/>
    <s v="CC"/>
    <x v="7"/>
    <x v="0"/>
    <s v="200-AM-F-10304-CC-04"/>
    <s v="Transporte de bienes"/>
    <n v="250000"/>
    <n v="0"/>
    <n v="250000"/>
    <n v="0"/>
    <n v="0"/>
    <n v="250000"/>
  </r>
  <r>
    <x v="1"/>
    <x v="1"/>
    <x v="5"/>
    <x v="5"/>
    <s v="10304"/>
    <s v="CM"/>
    <x v="7"/>
    <x v="0"/>
    <s v="200-AM-F-10304-CM-04"/>
    <s v="Transporte de bienes"/>
    <n v="250000"/>
    <n v="0"/>
    <n v="250000"/>
    <n v="0"/>
    <n v="0"/>
    <n v="250000"/>
  </r>
  <r>
    <x v="1"/>
    <x v="1"/>
    <x v="5"/>
    <x v="5"/>
    <s v="10304"/>
    <s v="CO"/>
    <x v="7"/>
    <x v="0"/>
    <s v="200-AM-F-10304-CO-04"/>
    <s v="Transporte de bienes"/>
    <n v="350000"/>
    <n v="0"/>
    <n v="350000"/>
    <n v="115005.75"/>
    <n v="0"/>
    <n v="234994.25"/>
  </r>
  <r>
    <x v="1"/>
    <x v="1"/>
    <x v="5"/>
    <x v="5"/>
    <s v="10401"/>
    <s v="CC"/>
    <x v="7"/>
    <x v="0"/>
    <s v="200-AM-F-10401-CC-04"/>
    <s v="Serv. de ciencias de salud"/>
    <n v="1500000"/>
    <n v="-1000000"/>
    <n v="500000"/>
    <n v="0"/>
    <n v="0"/>
    <n v="500000"/>
  </r>
  <r>
    <x v="1"/>
    <x v="1"/>
    <x v="5"/>
    <x v="5"/>
    <s v="10401"/>
    <s v="CM"/>
    <x v="7"/>
    <x v="0"/>
    <s v="200-AM-F-10401-CM-04"/>
    <s v="Serv. de ciencias de salud"/>
    <n v="2675000"/>
    <n v="0"/>
    <n v="2675000"/>
    <n v="925837.36"/>
    <n v="6012.56"/>
    <n v="1743150.0800000001"/>
  </r>
  <r>
    <x v="1"/>
    <x v="1"/>
    <x v="5"/>
    <x v="5"/>
    <s v="10401"/>
    <s v="CO"/>
    <x v="7"/>
    <x v="0"/>
    <s v="200-AM-F-10401-CO-04"/>
    <s v="Serv. de ciencias de salud"/>
    <n v="2000000"/>
    <n v="-500000"/>
    <n v="1500000"/>
    <n v="1146756"/>
    <n v="-192860"/>
    <n v="546104"/>
  </r>
  <r>
    <x v="1"/>
    <x v="1"/>
    <x v="5"/>
    <x v="5"/>
    <s v="10401"/>
    <s v="DM"/>
    <x v="7"/>
    <x v="0"/>
    <s v="200-AM-F-10401-DM-04"/>
    <s v="Serv. de ciencias de la salud"/>
    <n v="1000000"/>
    <n v="-1000000"/>
    <n v="0"/>
    <n v="0"/>
    <n v="0"/>
    <n v="0"/>
  </r>
  <r>
    <x v="1"/>
    <x v="1"/>
    <x v="5"/>
    <x v="5"/>
    <s v="10402"/>
    <s v="VG"/>
    <x v="7"/>
    <x v="3"/>
    <s v="200-AM-F-10402-VG-04-M1"/>
    <s v="Servicios jurídicos"/>
    <n v="0"/>
    <n v="1469000"/>
    <n v="1469000"/>
    <n v="1469000"/>
    <n v="0"/>
    <n v="0"/>
  </r>
  <r>
    <x v="1"/>
    <x v="1"/>
    <x v="5"/>
    <x v="5"/>
    <s v="10406"/>
    <s v="CC"/>
    <x v="7"/>
    <x v="0"/>
    <s v="200-AM-F-10406-CC-04"/>
    <s v="Servicios generales"/>
    <n v="36000000"/>
    <n v="0"/>
    <n v="36000000"/>
    <n v="25705692"/>
    <n v="10255661"/>
    <n v="38647"/>
  </r>
  <r>
    <x v="1"/>
    <x v="1"/>
    <x v="5"/>
    <x v="5"/>
    <s v="10406"/>
    <s v="CM"/>
    <x v="7"/>
    <x v="0"/>
    <s v="200-AM-F-10406-CM-04"/>
    <s v="Servicios generales"/>
    <n v="16000000"/>
    <n v="0"/>
    <n v="16000000"/>
    <n v="12043490.66"/>
    <n v="3956509.34"/>
    <n v="0"/>
  </r>
  <r>
    <x v="1"/>
    <x v="1"/>
    <x v="5"/>
    <x v="5"/>
    <s v="10406"/>
    <s v="CM"/>
    <x v="7"/>
    <x v="1"/>
    <s v="200-AM-F-10406-CM-04-M4"/>
    <s v="Servicios generales"/>
    <n v="0"/>
    <n v="1600000"/>
    <n v="1600000"/>
    <n v="0"/>
    <n v="0"/>
    <n v="1600000"/>
  </r>
  <r>
    <x v="1"/>
    <x v="1"/>
    <x v="5"/>
    <x v="5"/>
    <s v="10406"/>
    <s v="CO"/>
    <x v="7"/>
    <x v="0"/>
    <s v="200-AM-F-10406-CO-04"/>
    <s v="Servicios generales"/>
    <n v="23000000"/>
    <n v="0"/>
    <n v="23000000"/>
    <n v="14690000"/>
    <n v="7344000"/>
    <n v="966000"/>
  </r>
  <r>
    <x v="1"/>
    <x v="1"/>
    <x v="5"/>
    <x v="5"/>
    <s v="10499"/>
    <s v="CM"/>
    <x v="7"/>
    <x v="3"/>
    <s v="200-AM-F-10499-CM-04-M1"/>
    <s v="Otros serv. de gestión y apoyo"/>
    <n v="0"/>
    <n v="10000000"/>
    <n v="10000000"/>
    <n v="730714.5"/>
    <n v="9269285.5"/>
    <n v="0"/>
  </r>
  <r>
    <x v="1"/>
    <x v="1"/>
    <x v="5"/>
    <x v="5"/>
    <s v="10501"/>
    <s v="CC"/>
    <x v="7"/>
    <x v="0"/>
    <s v="200-AM-F-10501-CC-04"/>
    <s v="Transporte dentro del país"/>
    <n v="8850000"/>
    <n v="-1500000"/>
    <n v="7350000"/>
    <n v="4224520"/>
    <n v="1993745"/>
    <n v="1131735"/>
  </r>
  <r>
    <x v="1"/>
    <x v="1"/>
    <x v="5"/>
    <x v="5"/>
    <s v="10501"/>
    <s v="CM"/>
    <x v="7"/>
    <x v="0"/>
    <s v="200-AM-F-10501-CM-04"/>
    <s v="Transporte dentro del país"/>
    <n v="12500000"/>
    <n v="-4300000"/>
    <n v="8200000"/>
    <n v="5332400"/>
    <n v="1332960"/>
    <n v="1534640"/>
  </r>
  <r>
    <x v="1"/>
    <x v="1"/>
    <x v="5"/>
    <x v="5"/>
    <s v="10501"/>
    <s v="CO"/>
    <x v="7"/>
    <x v="0"/>
    <s v="200-AM-F-10501-CO-04"/>
    <s v="Transporte dentro del país"/>
    <n v="14049000"/>
    <n v="0"/>
    <n v="14049000"/>
    <n v="7871250"/>
    <n v="2750765"/>
    <n v="3426985"/>
  </r>
  <r>
    <x v="1"/>
    <x v="1"/>
    <x v="5"/>
    <x v="5"/>
    <s v="10501"/>
    <s v="DM"/>
    <x v="7"/>
    <x v="0"/>
    <s v="200-AM-F-10501-DM-04"/>
    <s v="Transporte dentro del país"/>
    <n v="2500000"/>
    <n v="-1400000"/>
    <n v="1100000"/>
    <n v="504635"/>
    <n v="525360"/>
    <n v="70005"/>
  </r>
  <r>
    <x v="1"/>
    <x v="1"/>
    <x v="5"/>
    <x v="5"/>
    <s v="10502"/>
    <s v="CC"/>
    <x v="7"/>
    <x v="0"/>
    <s v="200-AM-F-10502-CC-04"/>
    <s v="Viáticos dentro del país"/>
    <n v="6825000"/>
    <n v="-3000000"/>
    <n v="3825000"/>
    <n v="533600"/>
    <n v="520500"/>
    <n v="2770900"/>
  </r>
  <r>
    <x v="1"/>
    <x v="1"/>
    <x v="5"/>
    <x v="5"/>
    <s v="10502"/>
    <s v="CM"/>
    <x v="7"/>
    <x v="0"/>
    <s v="200-AM-F-10502-CM-04"/>
    <s v="Viáticos dentro del país"/>
    <n v="35850000"/>
    <n v="-18000000"/>
    <n v="17850000"/>
    <n v="6427545.0300000003"/>
    <n v="2770004.84"/>
    <n v="8652450.1300000008"/>
  </r>
  <r>
    <x v="1"/>
    <x v="1"/>
    <x v="5"/>
    <x v="5"/>
    <s v="10502"/>
    <s v="CO"/>
    <x v="7"/>
    <x v="0"/>
    <s v="200-AM-F-10502-CO-04"/>
    <s v="Viáticos dentro del país"/>
    <n v="4000000"/>
    <n v="-1600000"/>
    <n v="2400000"/>
    <n v="311000"/>
    <n v="409000"/>
    <n v="1680000"/>
  </r>
  <r>
    <x v="1"/>
    <x v="1"/>
    <x v="5"/>
    <x v="5"/>
    <s v="10502"/>
    <s v="DM"/>
    <x v="7"/>
    <x v="0"/>
    <s v="200-AM-F-10502-DM-04"/>
    <s v="Viáticos dentro del país"/>
    <n v="800000"/>
    <n v="-400000"/>
    <n v="400000"/>
    <n v="148400"/>
    <n v="53600"/>
    <n v="198000"/>
  </r>
  <r>
    <x v="1"/>
    <x v="1"/>
    <x v="5"/>
    <x v="5"/>
    <s v="10701"/>
    <s v="CO"/>
    <x v="5"/>
    <x v="0"/>
    <s v="200-AM-F-10701-CO-03"/>
    <s v="Actividades de capacitación"/>
    <n v="8000000"/>
    <n v="0"/>
    <n v="8000000"/>
    <n v="5108190.93"/>
    <n v="2705294.07"/>
    <n v="186515"/>
  </r>
  <r>
    <x v="1"/>
    <x v="1"/>
    <x v="5"/>
    <x v="5"/>
    <s v="20101"/>
    <s v="CC"/>
    <x v="7"/>
    <x v="0"/>
    <s v="200-AM-F-20101-CC-04"/>
    <s v="Combustibles y lubricantes"/>
    <n v="450000"/>
    <n v="0"/>
    <n v="450000"/>
    <n v="373508.75"/>
    <n v="76491.25"/>
    <n v="0"/>
  </r>
  <r>
    <x v="1"/>
    <x v="1"/>
    <x v="5"/>
    <x v="5"/>
    <s v="20101"/>
    <s v="CM"/>
    <x v="7"/>
    <x v="0"/>
    <s v="200-AM-F-20101-CM-04"/>
    <s v="Combustibles y lubricantes"/>
    <n v="450000"/>
    <n v="0"/>
    <n v="450000"/>
    <n v="300000"/>
    <n v="150000"/>
    <n v="0"/>
  </r>
  <r>
    <x v="1"/>
    <x v="1"/>
    <x v="5"/>
    <x v="5"/>
    <s v="20101"/>
    <s v="CO"/>
    <x v="7"/>
    <x v="0"/>
    <s v="200-AM-F-20101-CO-04"/>
    <s v="Combustibles y lubricantes"/>
    <n v="750000"/>
    <n v="0"/>
    <n v="750000"/>
    <n v="500000"/>
    <n v="250000"/>
    <n v="0"/>
  </r>
  <r>
    <x v="1"/>
    <x v="1"/>
    <x v="5"/>
    <x v="5"/>
    <s v="20102"/>
    <s v="CC"/>
    <x v="7"/>
    <x v="0"/>
    <s v="200-AM-F-20102-CC-04"/>
    <s v="Productos farmacéuticos y med."/>
    <n v="2000000"/>
    <n v="0"/>
    <n v="2000000"/>
    <n v="1540605.78"/>
    <n v="459394.22"/>
    <n v="0"/>
  </r>
  <r>
    <x v="1"/>
    <x v="1"/>
    <x v="5"/>
    <x v="5"/>
    <s v="20102"/>
    <s v="CM"/>
    <x v="7"/>
    <x v="0"/>
    <s v="200-AM-F-20102-CM-04"/>
    <s v="Productos farmacéuticos y med."/>
    <n v="4000000"/>
    <n v="0"/>
    <n v="4000000"/>
    <n v="2415755.81"/>
    <n v="153674.19"/>
    <n v="1430570"/>
  </r>
  <r>
    <x v="1"/>
    <x v="1"/>
    <x v="5"/>
    <x v="5"/>
    <s v="20102"/>
    <s v="CO"/>
    <x v="7"/>
    <x v="0"/>
    <s v="200-AM-F-20102-CO-04"/>
    <s v="Productos farmacéuticos y med."/>
    <n v="5350000"/>
    <n v="0"/>
    <n v="5350000"/>
    <n v="1433839.72"/>
    <n v="3691623.28"/>
    <n v="224537"/>
  </r>
  <r>
    <x v="1"/>
    <x v="1"/>
    <x v="5"/>
    <x v="5"/>
    <s v="20104"/>
    <s v="CC"/>
    <x v="7"/>
    <x v="0"/>
    <s v="200-AM-F-20104-CC-04"/>
    <s v="Tintas, pinturas y diluyentes"/>
    <n v="30000"/>
    <n v="0"/>
    <n v="30000"/>
    <n v="0"/>
    <n v="0"/>
    <n v="30000"/>
  </r>
  <r>
    <x v="1"/>
    <x v="1"/>
    <x v="5"/>
    <x v="5"/>
    <s v="20104"/>
    <s v="CM"/>
    <x v="7"/>
    <x v="0"/>
    <s v="200-AM-F-20104-CM-04"/>
    <s v="Tintas, pinturas y diluyentes"/>
    <n v="50000"/>
    <n v="0"/>
    <n v="50000"/>
    <n v="0"/>
    <n v="0"/>
    <n v="50000"/>
  </r>
  <r>
    <x v="1"/>
    <x v="1"/>
    <x v="5"/>
    <x v="5"/>
    <s v="20104"/>
    <s v="CO"/>
    <x v="7"/>
    <x v="0"/>
    <s v="200-AM-F-20104-CO-04"/>
    <s v="Tintas, pinturas y diluyentes"/>
    <n v="50000"/>
    <n v="0"/>
    <n v="50000"/>
    <n v="0"/>
    <n v="0"/>
    <n v="50000"/>
  </r>
  <r>
    <x v="1"/>
    <x v="1"/>
    <x v="5"/>
    <x v="5"/>
    <s v="20199"/>
    <s v="CC"/>
    <x v="7"/>
    <x v="0"/>
    <s v="200-AM-F-20199-CC-04"/>
    <s v="Otros prod. químicos y conexos"/>
    <n v="1500000"/>
    <n v="0"/>
    <n v="1500000"/>
    <n v="865224.27"/>
    <n v="134775.73000000001"/>
    <n v="500000"/>
  </r>
  <r>
    <x v="1"/>
    <x v="1"/>
    <x v="5"/>
    <x v="5"/>
    <s v="20199"/>
    <s v="CM"/>
    <x v="7"/>
    <x v="0"/>
    <s v="200-AM-F-20199-CM-04"/>
    <s v="Otros prod. químicos y conexos"/>
    <n v="700000"/>
    <n v="0"/>
    <n v="700000"/>
    <n v="377074.44"/>
    <n v="322925.56"/>
    <n v="0"/>
  </r>
  <r>
    <x v="1"/>
    <x v="1"/>
    <x v="5"/>
    <x v="5"/>
    <s v="20199"/>
    <s v="CO"/>
    <x v="7"/>
    <x v="0"/>
    <s v="200-AM-F-20199-CO-04"/>
    <s v="Otros prod. químicos y conexos"/>
    <n v="250000"/>
    <n v="0"/>
    <n v="250000"/>
    <n v="33165.85"/>
    <n v="216834.15"/>
    <n v="0"/>
  </r>
  <r>
    <x v="1"/>
    <x v="1"/>
    <x v="5"/>
    <x v="5"/>
    <s v="20203"/>
    <s v="CC"/>
    <x v="7"/>
    <x v="0"/>
    <s v="200-AM-F-20203-CC-04"/>
    <s v="Alimentos y bebidas"/>
    <n v="41000000"/>
    <n v="0"/>
    <n v="41000000"/>
    <n v="20692843.350000001"/>
    <n v="8853436.6500000004"/>
    <n v="11453720"/>
  </r>
  <r>
    <x v="1"/>
    <x v="1"/>
    <x v="5"/>
    <x v="5"/>
    <s v="20203"/>
    <s v="CM"/>
    <x v="7"/>
    <x v="0"/>
    <s v="200-AM-F-20203-CM-04"/>
    <s v="Alimentos y bebidas"/>
    <n v="66000000"/>
    <n v="-20000000"/>
    <n v="46000000"/>
    <n v="21011621.050000001"/>
    <n v="16989953.949999999"/>
    <n v="7998425"/>
  </r>
  <r>
    <x v="1"/>
    <x v="1"/>
    <x v="5"/>
    <x v="5"/>
    <s v="20203"/>
    <s v="CO"/>
    <x v="7"/>
    <x v="0"/>
    <s v="200-AM-F-20203-CO-04"/>
    <s v="Alimentos y bebidas"/>
    <n v="50000000"/>
    <n v="0"/>
    <n v="50000000"/>
    <n v="40078114.869999997"/>
    <n v="5664385.1299999999"/>
    <n v="4257500"/>
  </r>
  <r>
    <x v="1"/>
    <x v="1"/>
    <x v="5"/>
    <x v="5"/>
    <s v="20203"/>
    <s v="DM"/>
    <x v="7"/>
    <x v="0"/>
    <s v="200-AM-F-20203-DM-04"/>
    <s v="Alimentos y bebidas"/>
    <n v="1500000"/>
    <n v="0"/>
    <n v="1500000"/>
    <n v="707100"/>
    <n v="700000"/>
    <n v="92900"/>
  </r>
  <r>
    <x v="1"/>
    <x v="1"/>
    <x v="5"/>
    <x v="5"/>
    <s v="20203"/>
    <s v="DM"/>
    <x v="7"/>
    <x v="1"/>
    <s v="200-AM-F-20203-DM-04-M4"/>
    <s v="Alimentos y bebidas"/>
    <n v="0"/>
    <n v="400000"/>
    <n v="400000"/>
    <n v="0"/>
    <n v="400000"/>
    <n v="0"/>
  </r>
  <r>
    <x v="1"/>
    <x v="1"/>
    <x v="5"/>
    <x v="5"/>
    <s v="20301"/>
    <s v="CC"/>
    <x v="7"/>
    <x v="0"/>
    <s v="200-AM-F-20301-CC-04"/>
    <s v="Materiales y prod. metálicos"/>
    <n v="250000"/>
    <n v="0"/>
    <n v="250000"/>
    <n v="0"/>
    <n v="0"/>
    <n v="250000"/>
  </r>
  <r>
    <x v="1"/>
    <x v="1"/>
    <x v="5"/>
    <x v="5"/>
    <s v="20301"/>
    <s v="CM"/>
    <x v="7"/>
    <x v="0"/>
    <s v="200-AM-F-20301-CM-04"/>
    <s v="Materiales y prod. metálicos"/>
    <n v="50000"/>
    <n v="0"/>
    <n v="50000"/>
    <n v="0"/>
    <n v="50000"/>
    <n v="0"/>
  </r>
  <r>
    <x v="1"/>
    <x v="1"/>
    <x v="5"/>
    <x v="5"/>
    <s v="20301"/>
    <s v="CO"/>
    <x v="7"/>
    <x v="0"/>
    <s v="200-AM-F-20301-CO-04"/>
    <s v="Materiales y prod. metálicos"/>
    <n v="50000"/>
    <n v="0"/>
    <n v="50000"/>
    <n v="0"/>
    <n v="50000"/>
    <n v="0"/>
  </r>
  <r>
    <x v="1"/>
    <x v="1"/>
    <x v="5"/>
    <x v="5"/>
    <s v="20304"/>
    <s v="CC"/>
    <x v="7"/>
    <x v="0"/>
    <s v="200-AM-F-20304-CC-04"/>
    <s v="Materiales y P. Eléc., tel. y cómp."/>
    <n v="150000"/>
    <n v="0"/>
    <n v="150000"/>
    <n v="0"/>
    <n v="0"/>
    <n v="150000"/>
  </r>
  <r>
    <x v="1"/>
    <x v="1"/>
    <x v="5"/>
    <x v="5"/>
    <s v="20304"/>
    <s v="CM"/>
    <x v="7"/>
    <x v="0"/>
    <s v="200-AM-F-20304-CM-04"/>
    <s v="Materiales y P. Eléc., tel. y cómp."/>
    <n v="150000"/>
    <n v="0"/>
    <n v="150000"/>
    <n v="49628.61"/>
    <n v="100371.39"/>
    <n v="0"/>
  </r>
  <r>
    <x v="1"/>
    <x v="1"/>
    <x v="5"/>
    <x v="5"/>
    <s v="20304"/>
    <s v="CO"/>
    <x v="7"/>
    <x v="0"/>
    <s v="200-AM-F-20304-CO-04"/>
    <s v="Materiales y P. Eléc., tel. y cómp."/>
    <n v="250000"/>
    <n v="0"/>
    <n v="250000"/>
    <n v="0"/>
    <n v="250000"/>
    <n v="0"/>
  </r>
  <r>
    <x v="1"/>
    <x v="1"/>
    <x v="5"/>
    <x v="5"/>
    <s v="20306"/>
    <s v="CC"/>
    <x v="7"/>
    <x v="0"/>
    <s v="200-AM-F-20306-CC-04"/>
    <s v="Materiales y prod. de plástico"/>
    <n v="50000"/>
    <n v="0"/>
    <n v="50000"/>
    <n v="0"/>
    <n v="0"/>
    <n v="50000"/>
  </r>
  <r>
    <x v="1"/>
    <x v="1"/>
    <x v="5"/>
    <x v="5"/>
    <s v="20306"/>
    <s v="CM"/>
    <x v="7"/>
    <x v="0"/>
    <s v="200-AM-F-20306-CM-04"/>
    <s v="Materiales y prod. de plástico"/>
    <n v="25000"/>
    <n v="0"/>
    <n v="25000"/>
    <n v="0"/>
    <n v="1991.62"/>
    <n v="23008.38"/>
  </r>
  <r>
    <x v="1"/>
    <x v="1"/>
    <x v="5"/>
    <x v="5"/>
    <s v="20306"/>
    <s v="CO"/>
    <x v="7"/>
    <x v="0"/>
    <s v="200-AM-F-20306-CO-04"/>
    <s v="Materiales y prod. de plástico"/>
    <n v="50000"/>
    <n v="0"/>
    <n v="50000"/>
    <n v="0"/>
    <n v="50000"/>
    <n v="0"/>
  </r>
  <r>
    <x v="1"/>
    <x v="1"/>
    <x v="5"/>
    <x v="5"/>
    <s v="20401"/>
    <s v="CC"/>
    <x v="7"/>
    <x v="0"/>
    <s v="200-AM-F-20401-CC-04"/>
    <s v="Herramientas e instrumentos"/>
    <n v="150000"/>
    <n v="0"/>
    <n v="150000"/>
    <n v="130515"/>
    <n v="19485"/>
    <n v="0"/>
  </r>
  <r>
    <x v="1"/>
    <x v="1"/>
    <x v="5"/>
    <x v="5"/>
    <s v="20401"/>
    <s v="CM"/>
    <x v="7"/>
    <x v="0"/>
    <s v="200-AM-F-20401-CM-04"/>
    <s v="Herramientas e instrumentos"/>
    <n v="500000"/>
    <n v="0"/>
    <n v="500000"/>
    <n v="260542.26"/>
    <n v="163452.74"/>
    <n v="76005"/>
  </r>
  <r>
    <x v="1"/>
    <x v="1"/>
    <x v="5"/>
    <x v="5"/>
    <s v="20401"/>
    <s v="CO"/>
    <x v="7"/>
    <x v="0"/>
    <s v="200-AM-F-20401-CO-04"/>
    <s v="Herramientas e instrumentos"/>
    <n v="800000"/>
    <n v="0"/>
    <n v="800000"/>
    <n v="175507.12"/>
    <n v="624492.88"/>
    <n v="0"/>
  </r>
  <r>
    <x v="1"/>
    <x v="1"/>
    <x v="5"/>
    <x v="5"/>
    <s v="29901"/>
    <s v="CC"/>
    <x v="7"/>
    <x v="0"/>
    <s v="200-AM-F-29901-CC-04"/>
    <s v="Útiles y mat. de ofic. y cómputo"/>
    <n v="1000000"/>
    <n v="0"/>
    <n v="1000000"/>
    <n v="397109.1"/>
    <n v="302890.90000000002"/>
    <n v="300000"/>
  </r>
  <r>
    <x v="1"/>
    <x v="1"/>
    <x v="5"/>
    <x v="5"/>
    <s v="29901"/>
    <s v="CM"/>
    <x v="7"/>
    <x v="0"/>
    <s v="200-AM-F-29901-CM-04"/>
    <s v="Útiles y mat. de ofic. y cómputo"/>
    <n v="1250000"/>
    <n v="0"/>
    <n v="1250000"/>
    <n v="575186.75"/>
    <n v="674813.25"/>
    <n v="0"/>
  </r>
  <r>
    <x v="1"/>
    <x v="1"/>
    <x v="5"/>
    <x v="5"/>
    <s v="29901"/>
    <s v="CO"/>
    <x v="7"/>
    <x v="0"/>
    <s v="200-AM-F-29901-CO-04"/>
    <s v="Útiles y mat. de ofic. y cómputo"/>
    <n v="3000000"/>
    <n v="0"/>
    <n v="3000000"/>
    <n v="2142807.5499999998"/>
    <n v="857192.45"/>
    <n v="0"/>
  </r>
  <r>
    <x v="1"/>
    <x v="1"/>
    <x v="5"/>
    <x v="5"/>
    <s v="29903"/>
    <s v="CC"/>
    <x v="7"/>
    <x v="0"/>
    <s v="200-AM-F-29903-CC-04"/>
    <s v="Productos de papel, cartón e imp."/>
    <n v="1500000"/>
    <n v="0"/>
    <n v="1500000"/>
    <n v="1279839.26"/>
    <n v="220160.74"/>
    <n v="0"/>
  </r>
  <r>
    <x v="1"/>
    <x v="1"/>
    <x v="5"/>
    <x v="5"/>
    <s v="29903"/>
    <s v="CM"/>
    <x v="7"/>
    <x v="0"/>
    <s v="200-AM-F-29903-CM-04"/>
    <s v="Productos de papel, cartón e imp."/>
    <n v="1500000"/>
    <n v="0"/>
    <n v="1500000"/>
    <n v="860545.79"/>
    <n v="539248.5"/>
    <n v="100205.71"/>
  </r>
  <r>
    <x v="1"/>
    <x v="1"/>
    <x v="5"/>
    <x v="5"/>
    <s v="29903"/>
    <s v="CO"/>
    <x v="7"/>
    <x v="0"/>
    <s v="200-AM-F-29903-CO-04"/>
    <s v="Productos de papel, cartón e imp."/>
    <n v="2000000"/>
    <n v="0"/>
    <n v="2000000"/>
    <n v="1387518.44"/>
    <n v="612481.56000000006"/>
    <n v="0"/>
  </r>
  <r>
    <x v="1"/>
    <x v="1"/>
    <x v="5"/>
    <x v="5"/>
    <s v="29903"/>
    <s v="DM"/>
    <x v="7"/>
    <x v="0"/>
    <s v="200-AM-F-29903-DM-04"/>
    <s v="Productos de papel, cartón e imp."/>
    <n v="500000"/>
    <n v="0"/>
    <n v="500000"/>
    <n v="81885.7"/>
    <n v="418114.3"/>
    <n v="0"/>
  </r>
  <r>
    <x v="1"/>
    <x v="1"/>
    <x v="5"/>
    <x v="5"/>
    <s v="29904"/>
    <s v="CC"/>
    <x v="7"/>
    <x v="0"/>
    <s v="200-AM-F-29904-CC-04"/>
    <s v="Textiles y vestuario"/>
    <n v="20000000"/>
    <n v="0"/>
    <n v="20000000"/>
    <n v="15813551.66"/>
    <n v="2186448.34"/>
    <n v="2000000"/>
  </r>
  <r>
    <x v="1"/>
    <x v="1"/>
    <x v="5"/>
    <x v="5"/>
    <s v="29904"/>
    <s v="CM"/>
    <x v="7"/>
    <x v="0"/>
    <s v="200-AM-F-29904-CM-04"/>
    <s v="Textiles y vestuario"/>
    <n v="17000000"/>
    <n v="0"/>
    <n v="17000000"/>
    <n v="5489351.8600000003"/>
    <n v="4510648.1399999997"/>
    <n v="7000000"/>
  </r>
  <r>
    <x v="1"/>
    <x v="1"/>
    <x v="5"/>
    <x v="5"/>
    <s v="29904"/>
    <s v="CO"/>
    <x v="7"/>
    <x v="0"/>
    <s v="200-AM-F-29904-CO-04"/>
    <s v="Textiles y vestuario"/>
    <n v="20100000"/>
    <n v="0"/>
    <n v="20100000"/>
    <n v="10859747.84"/>
    <n v="9140252.1600000001"/>
    <n v="100000"/>
  </r>
  <r>
    <x v="1"/>
    <x v="1"/>
    <x v="5"/>
    <x v="5"/>
    <s v="29905"/>
    <s v="CC"/>
    <x v="7"/>
    <x v="0"/>
    <s v="200-AM-F-29905-CC-04"/>
    <s v="Útiles y mat. de limpieza"/>
    <n v="2500000"/>
    <n v="0"/>
    <n v="2500000"/>
    <n v="2374569.89"/>
    <n v="125430.11"/>
    <n v="0"/>
  </r>
  <r>
    <x v="1"/>
    <x v="1"/>
    <x v="5"/>
    <x v="5"/>
    <s v="29905"/>
    <s v="CM"/>
    <x v="7"/>
    <x v="0"/>
    <s v="200-AM-F-29905-CM-04"/>
    <s v="Útiles y mat. de limpieza"/>
    <n v="5500000"/>
    <n v="0"/>
    <n v="5500000"/>
    <n v="3431073.57"/>
    <n v="568926.43000000005"/>
    <n v="1500000"/>
  </r>
  <r>
    <x v="1"/>
    <x v="1"/>
    <x v="5"/>
    <x v="5"/>
    <s v="29905"/>
    <s v="CO"/>
    <x v="7"/>
    <x v="0"/>
    <s v="200-AM-F-29905-CO-04"/>
    <s v="Útiles y mat. de limpieza"/>
    <n v="3000000"/>
    <n v="0"/>
    <n v="3000000"/>
    <n v="3000000"/>
    <n v="0"/>
    <n v="0"/>
  </r>
  <r>
    <x v="1"/>
    <x v="1"/>
    <x v="5"/>
    <x v="5"/>
    <s v="29905"/>
    <s v="CO"/>
    <x v="7"/>
    <x v="1"/>
    <s v="200-AM-F-29905-CO-04-M4"/>
    <s v="Útiles y mat. de limpieza"/>
    <n v="0"/>
    <n v="1400000"/>
    <n v="1400000"/>
    <n v="0"/>
    <n v="0"/>
    <n v="1400000"/>
  </r>
  <r>
    <x v="1"/>
    <x v="1"/>
    <x v="5"/>
    <x v="5"/>
    <s v="29906"/>
    <s v="CC"/>
    <x v="7"/>
    <x v="0"/>
    <s v="200-AM-F-29906-CC-04"/>
    <s v="Útiles y mat. de resg. y seguridad"/>
    <n v="25000"/>
    <n v="0"/>
    <n v="25000"/>
    <n v="0"/>
    <n v="0"/>
    <n v="25000"/>
  </r>
  <r>
    <x v="1"/>
    <x v="1"/>
    <x v="5"/>
    <x v="5"/>
    <s v="29906"/>
    <s v="CM"/>
    <x v="7"/>
    <x v="0"/>
    <s v="200-AM-F-29906-CM-04"/>
    <s v="Útiles y mat. de resg. y seguridad"/>
    <n v="50000"/>
    <n v="0"/>
    <n v="50000"/>
    <n v="22345.75"/>
    <n v="27654.25"/>
    <n v="0"/>
  </r>
  <r>
    <x v="1"/>
    <x v="1"/>
    <x v="5"/>
    <x v="5"/>
    <s v="29906"/>
    <s v="CO"/>
    <x v="7"/>
    <x v="0"/>
    <s v="200-AM-F-29906-CO-04"/>
    <s v="Útiles y mat. de resg. y seguridad"/>
    <n v="60000"/>
    <n v="0"/>
    <n v="60000"/>
    <n v="0"/>
    <n v="60000"/>
    <n v="0"/>
  </r>
  <r>
    <x v="1"/>
    <x v="1"/>
    <x v="5"/>
    <x v="5"/>
    <s v="29907"/>
    <s v="CC"/>
    <x v="7"/>
    <x v="0"/>
    <s v="200-AM-F-29907-CC-04"/>
    <s v="Útiles y mat. de cocina y comedor"/>
    <n v="500000"/>
    <n v="0"/>
    <n v="500000"/>
    <n v="347149.56"/>
    <n v="2850.44"/>
    <n v="150000"/>
  </r>
  <r>
    <x v="1"/>
    <x v="1"/>
    <x v="5"/>
    <x v="5"/>
    <s v="29907"/>
    <s v="CM"/>
    <x v="7"/>
    <x v="0"/>
    <s v="200-AM-F-29907-CM-04"/>
    <s v="Útiles y mat. de cocina y comedor"/>
    <n v="1000000"/>
    <n v="0"/>
    <n v="1000000"/>
    <n v="735785.94"/>
    <n v="264214.06"/>
    <n v="0"/>
  </r>
  <r>
    <x v="1"/>
    <x v="1"/>
    <x v="5"/>
    <x v="5"/>
    <s v="29907"/>
    <s v="CO"/>
    <x v="7"/>
    <x v="0"/>
    <s v="200-AM-F-29907-CO-04"/>
    <s v="Útiles y mat. de cocina y comedor"/>
    <n v="2000000"/>
    <n v="0"/>
    <n v="2000000"/>
    <n v="1045003.38"/>
    <n v="954996.62"/>
    <n v="0"/>
  </r>
  <r>
    <x v="1"/>
    <x v="1"/>
    <x v="5"/>
    <x v="5"/>
    <s v="29907"/>
    <s v="DM"/>
    <x v="7"/>
    <x v="0"/>
    <s v="200-AM-F-29907-DM-04"/>
    <s v="Útiles y mat. de cocina y comedor"/>
    <n v="300000"/>
    <n v="0"/>
    <n v="300000"/>
    <n v="0"/>
    <n v="300000"/>
    <n v="0"/>
  </r>
  <r>
    <x v="1"/>
    <x v="1"/>
    <x v="5"/>
    <x v="5"/>
    <s v="29999"/>
    <s v="CC"/>
    <x v="7"/>
    <x v="0"/>
    <s v="200-AM-F-29999-CC-04"/>
    <s v="Otros útiles, mat. y sum. diversos"/>
    <n v="4000000"/>
    <n v="0"/>
    <n v="4000000"/>
    <n v="2168668.15"/>
    <n v="331331.84999999998"/>
    <n v="1500000"/>
  </r>
  <r>
    <x v="1"/>
    <x v="1"/>
    <x v="5"/>
    <x v="5"/>
    <s v="29999"/>
    <s v="CM"/>
    <x v="7"/>
    <x v="0"/>
    <s v="200-AM-F-29999-CM-04"/>
    <s v="Otros útiles, mat. y sum. diversos"/>
    <n v="5000000"/>
    <n v="0"/>
    <n v="5000000"/>
    <n v="938160"/>
    <n v="2561840"/>
    <n v="1500000"/>
  </r>
  <r>
    <x v="1"/>
    <x v="1"/>
    <x v="5"/>
    <x v="5"/>
    <s v="29999"/>
    <s v="CO"/>
    <x v="7"/>
    <x v="0"/>
    <s v="200-AM-F-29999-CO-04"/>
    <s v="Otros útiles, mat. y sum. diversos"/>
    <n v="5600000"/>
    <n v="0"/>
    <n v="5600000"/>
    <n v="1749052.47"/>
    <n v="3463747.53"/>
    <n v="387200"/>
  </r>
  <r>
    <x v="1"/>
    <x v="1"/>
    <x v="5"/>
    <x v="5"/>
    <s v="60299"/>
    <s v="CC"/>
    <x v="7"/>
    <x v="0"/>
    <s v="200-AM-F-60299-CC-04"/>
    <s v="Otras transferencias a personas"/>
    <n v="250000"/>
    <n v="0"/>
    <n v="250000"/>
    <n v="0"/>
    <n v="148125"/>
    <n v="101875"/>
  </r>
  <r>
    <x v="1"/>
    <x v="1"/>
    <x v="5"/>
    <x v="5"/>
    <s v="60299"/>
    <s v="CM"/>
    <x v="7"/>
    <x v="0"/>
    <s v="200-AM-F-60299-CM-04"/>
    <s v="Otras transferencias a personas"/>
    <n v="600000"/>
    <n v="0"/>
    <n v="600000"/>
    <n v="0"/>
    <n v="0"/>
    <n v="600000"/>
  </r>
  <r>
    <x v="1"/>
    <x v="1"/>
    <x v="5"/>
    <x v="5"/>
    <s v="60299"/>
    <s v="CO"/>
    <x v="7"/>
    <x v="0"/>
    <s v="200-AM-F-60299-CO-04"/>
    <s v="Otras transferencias a personas"/>
    <n v="1000000"/>
    <n v="0"/>
    <n v="1000000"/>
    <n v="117649"/>
    <n v="131000"/>
    <n v="751351"/>
  </r>
  <r>
    <x v="1"/>
    <x v="1"/>
    <x v="6"/>
    <x v="6"/>
    <s v="10501"/>
    <s v="CC"/>
    <x v="5"/>
    <x v="0"/>
    <s v="200-AM-G-10501-CC-03"/>
    <s v="Transporte dentro del país"/>
    <n v="100000"/>
    <n v="0"/>
    <n v="100000"/>
    <n v="0"/>
    <n v="0"/>
    <n v="100000"/>
  </r>
  <r>
    <x v="1"/>
    <x v="1"/>
    <x v="6"/>
    <x v="6"/>
    <s v="10502"/>
    <s v="CC"/>
    <x v="5"/>
    <x v="0"/>
    <s v="200-AM-G-10502-CC-03"/>
    <s v="Viáticos dentro del país"/>
    <n v="125000"/>
    <n v="0"/>
    <n v="125000"/>
    <n v="0"/>
    <n v="0"/>
    <n v="125000"/>
  </r>
  <r>
    <x v="1"/>
    <x v="1"/>
    <x v="6"/>
    <x v="6"/>
    <s v="10701"/>
    <s v="CC"/>
    <x v="5"/>
    <x v="0"/>
    <s v="200-AM-G-10701-CC-03"/>
    <s v="Actividades de capacitación"/>
    <n v="4000000"/>
    <n v="0"/>
    <n v="4000000"/>
    <n v="3107070.74"/>
    <n v="892929.26"/>
    <n v="0"/>
  </r>
  <r>
    <x v="1"/>
    <x v="1"/>
    <x v="6"/>
    <x v="6"/>
    <s v="10701"/>
    <s v="CM"/>
    <x v="5"/>
    <x v="0"/>
    <s v="200-AM-G-10701-CM-03"/>
    <s v="Actividades de capacitación"/>
    <n v="6000000"/>
    <n v="0"/>
    <n v="6000000"/>
    <n v="4730368.5599999996"/>
    <n v="1175204.6499999999"/>
    <n v="94426.79"/>
  </r>
  <r>
    <x v="1"/>
    <x v="2"/>
    <x v="0"/>
    <x v="0"/>
    <s v="90201"/>
    <s v="DA"/>
    <x v="1"/>
    <x v="0"/>
    <s v="200-DP-A-90201-DA-07"/>
    <s v="Sumas libres sin asig. Presup."/>
    <n v="208002965.59999999"/>
    <n v="-208002965.59999999"/>
    <n v="0"/>
    <n v="0"/>
    <n v="0"/>
    <n v="0"/>
  </r>
  <r>
    <x v="1"/>
    <x v="2"/>
    <x v="7"/>
    <x v="7"/>
    <s v="10501"/>
    <s v="DE"/>
    <x v="4"/>
    <x v="0"/>
    <s v="200-DP-E-10501-DE-08"/>
    <s v="Transporte dentro del país"/>
    <n v="500000"/>
    <n v="0"/>
    <n v="500000"/>
    <n v="0"/>
    <n v="0"/>
    <n v="500000"/>
  </r>
  <r>
    <x v="1"/>
    <x v="5"/>
    <x v="5"/>
    <x v="5"/>
    <s v="10102"/>
    <s v="VG"/>
    <x v="7"/>
    <x v="0"/>
    <s v="200-IE-F-10102-VG-04"/>
    <s v="Alquiler de maq., eq. y mob."/>
    <n v="113000000"/>
    <n v="-11469000"/>
    <n v="101531000"/>
    <n v="91139027.25"/>
    <n v="9886746.8499999996"/>
    <n v="505225.9"/>
  </r>
  <r>
    <x v="1"/>
    <x v="5"/>
    <x v="5"/>
    <x v="5"/>
    <s v="10102"/>
    <s v="VG"/>
    <x v="7"/>
    <x v="1"/>
    <s v="200-IE-F-10102-VG-04-M4"/>
    <s v="Alquiler de maq., eq. y mob."/>
    <n v="0"/>
    <n v="60100000"/>
    <n v="60100000"/>
    <n v="0"/>
    <n v="60100000"/>
    <n v="0"/>
  </r>
  <r>
    <x v="1"/>
    <x v="5"/>
    <x v="5"/>
    <x v="5"/>
    <s v="10501"/>
    <s v="VG"/>
    <x v="7"/>
    <x v="0"/>
    <s v="200-IE-F-10501-VG-04"/>
    <s v="Transporte dentro del país"/>
    <n v="100000"/>
    <n v="0"/>
    <n v="100000"/>
    <n v="0"/>
    <n v="0"/>
    <n v="100000"/>
  </r>
  <r>
    <x v="1"/>
    <x v="5"/>
    <x v="5"/>
    <x v="5"/>
    <s v="10502"/>
    <s v="VG"/>
    <x v="7"/>
    <x v="0"/>
    <s v="200-IE-F-10502-VG-04"/>
    <s v="Viáticos dentro del país"/>
    <n v="1000000"/>
    <n v="0"/>
    <n v="1000000"/>
    <n v="191500"/>
    <n v="293000"/>
    <n v="515500"/>
  </r>
  <r>
    <x v="1"/>
    <x v="5"/>
    <x v="6"/>
    <x v="6"/>
    <s v="10501"/>
    <s v="VG"/>
    <x v="7"/>
    <x v="0"/>
    <s v="200-IE-G-10501-VG-04"/>
    <s v="Transporte dentro del país"/>
    <n v="800000"/>
    <n v="0"/>
    <n v="800000"/>
    <n v="0"/>
    <n v="0"/>
    <n v="800000"/>
  </r>
  <r>
    <x v="1"/>
    <x v="5"/>
    <x v="6"/>
    <x v="6"/>
    <s v="10502"/>
    <s v="CI"/>
    <x v="3"/>
    <x v="0"/>
    <s v="200-IE-G-10502-CI-01"/>
    <s v="Viáticos dentro del país"/>
    <n v="300000"/>
    <n v="0"/>
    <n v="300000"/>
    <n v="8000"/>
    <n v="136100"/>
    <n v="155900"/>
  </r>
  <r>
    <x v="1"/>
    <x v="5"/>
    <x v="6"/>
    <x v="6"/>
    <s v="10502"/>
    <s v="CI"/>
    <x v="8"/>
    <x v="0"/>
    <s v="200-IE-G-10502-CI-06"/>
    <s v="Viáticos dentro del país"/>
    <n v="150000"/>
    <n v="0"/>
    <n v="150000"/>
    <n v="0"/>
    <n v="150000"/>
    <n v="0"/>
  </r>
  <r>
    <x v="1"/>
    <x v="5"/>
    <x v="6"/>
    <x v="6"/>
    <s v="10502"/>
    <s v="CJ"/>
    <x v="3"/>
    <x v="0"/>
    <s v="200-IE-G-10502-CJ-01"/>
    <s v="Viáticos dentro del país"/>
    <n v="115200"/>
    <n v="0"/>
    <n v="115200"/>
    <n v="0"/>
    <n v="0"/>
    <n v="115200"/>
  </r>
  <r>
    <x v="1"/>
    <x v="5"/>
    <x v="6"/>
    <x v="6"/>
    <s v="10701"/>
    <s v="CJ"/>
    <x v="3"/>
    <x v="0"/>
    <s v="200-IE-G-10701-CJ-01"/>
    <s v="Actividades de capacitación"/>
    <n v="1368543"/>
    <n v="-1000000"/>
    <n v="368543"/>
    <n v="0"/>
    <n v="0"/>
    <n v="368543"/>
  </r>
  <r>
    <x v="1"/>
    <x v="5"/>
    <x v="6"/>
    <x v="6"/>
    <s v="10701"/>
    <s v="VG"/>
    <x v="7"/>
    <x v="0"/>
    <s v="200-IE-G-10701-VG-04"/>
    <s v="Actividades de capacitación"/>
    <n v="1140000"/>
    <n v="0"/>
    <n v="1140000"/>
    <n v="0"/>
    <n v="0"/>
    <n v="1140000"/>
  </r>
  <r>
    <x v="1"/>
    <x v="5"/>
    <x v="6"/>
    <x v="6"/>
    <s v="10701"/>
    <s v="VG"/>
    <x v="7"/>
    <x v="2"/>
    <s v="200-IE-G-10701-VG-04-M2"/>
    <s v="Actividades de capacitación"/>
    <n v="0"/>
    <n v="500000"/>
    <n v="500000"/>
    <n v="406800"/>
    <n v="93200"/>
    <n v="0"/>
  </r>
  <r>
    <x v="1"/>
    <x v="6"/>
    <x v="6"/>
    <x v="6"/>
    <s v="10501"/>
    <s v="CA"/>
    <x v="9"/>
    <x v="0"/>
    <s v="200-IS-G-10501-CA-05"/>
    <s v="Transporte dentro del país"/>
    <n v="100000"/>
    <n v="0"/>
    <n v="100000"/>
    <n v="0"/>
    <n v="0"/>
    <n v="100000"/>
  </r>
  <r>
    <x v="1"/>
    <x v="6"/>
    <x v="6"/>
    <x v="6"/>
    <s v="10502"/>
    <s v="CA"/>
    <x v="9"/>
    <x v="0"/>
    <s v="200-IS-G-10502-CA-05"/>
    <s v="Viáticos dentro del país"/>
    <n v="300000"/>
    <n v="0"/>
    <n v="300000"/>
    <n v="0"/>
    <n v="0"/>
    <n v="300000"/>
  </r>
  <r>
    <x v="1"/>
    <x v="6"/>
    <x v="6"/>
    <x v="6"/>
    <s v="10701"/>
    <s v="CA"/>
    <x v="9"/>
    <x v="0"/>
    <s v="200-IS-G-10701-CA-05"/>
    <s v="Actividades de capacitación"/>
    <n v="7389626"/>
    <n v="0"/>
    <n v="7389626"/>
    <n v="38500"/>
    <n v="4810000"/>
    <n v="2541126"/>
  </r>
  <r>
    <x v="1"/>
    <x v="8"/>
    <x v="7"/>
    <x v="7"/>
    <s v="10501"/>
    <s v="DR"/>
    <x v="4"/>
    <x v="0"/>
    <s v="200-PT-E-10501-DR-08"/>
    <s v="Transporte dentro del país"/>
    <n v="300000"/>
    <n v="0"/>
    <n v="300000"/>
    <n v="55492"/>
    <n v="0"/>
    <n v="244508"/>
  </r>
  <r>
    <x v="1"/>
    <x v="8"/>
    <x v="7"/>
    <x v="7"/>
    <s v="10501"/>
    <s v="RA"/>
    <x v="4"/>
    <x v="0"/>
    <s v="200-PT-E-10501-RA-08"/>
    <s v="Transporte dentro del país"/>
    <n v="100000"/>
    <n v="0"/>
    <n v="100000"/>
    <n v="0"/>
    <n v="0"/>
    <n v="100000"/>
  </r>
  <r>
    <x v="1"/>
    <x v="8"/>
    <x v="7"/>
    <x v="7"/>
    <s v="10501"/>
    <s v="RB"/>
    <x v="4"/>
    <x v="0"/>
    <s v="200-PT-E-10501-RB-08"/>
    <s v="Transporte dentro del país"/>
    <n v="500000"/>
    <n v="0"/>
    <n v="500000"/>
    <n v="4790"/>
    <n v="326730"/>
    <n v="168480"/>
  </r>
  <r>
    <x v="1"/>
    <x v="8"/>
    <x v="7"/>
    <x v="7"/>
    <s v="10501"/>
    <s v="RC"/>
    <x v="4"/>
    <x v="0"/>
    <s v="200-PT-E-10501-RC-08"/>
    <s v="Transporte dentro del país"/>
    <n v="500000"/>
    <n v="0"/>
    <n v="500000"/>
    <n v="29930"/>
    <n v="323050"/>
    <n v="147020"/>
  </r>
  <r>
    <x v="1"/>
    <x v="8"/>
    <x v="7"/>
    <x v="7"/>
    <s v="10501"/>
    <s v="RG"/>
    <x v="4"/>
    <x v="0"/>
    <s v="200-PT-E-10501-RG-08"/>
    <s v="Transporte dentro del país"/>
    <n v="300000"/>
    <n v="0"/>
    <n v="300000"/>
    <n v="86615"/>
    <n v="189555"/>
    <n v="23830"/>
  </r>
  <r>
    <x v="1"/>
    <x v="8"/>
    <x v="7"/>
    <x v="7"/>
    <s v="10501"/>
    <s v="RO"/>
    <x v="4"/>
    <x v="0"/>
    <s v="200-PT-E-10501-RO-08"/>
    <s v="Transporte dentro del país"/>
    <n v="150000"/>
    <n v="0"/>
    <n v="150000"/>
    <n v="0"/>
    <n v="0"/>
    <n v="150000"/>
  </r>
  <r>
    <x v="1"/>
    <x v="8"/>
    <x v="7"/>
    <x v="7"/>
    <s v="10501"/>
    <s v="RP"/>
    <x v="4"/>
    <x v="0"/>
    <s v="200-PT-E-10501-RP-08"/>
    <s v="Transporte dentro del país"/>
    <n v="500000"/>
    <n v="0"/>
    <n v="500000"/>
    <n v="78150"/>
    <n v="66215"/>
    <n v="355635"/>
  </r>
  <r>
    <x v="1"/>
    <x v="8"/>
    <x v="7"/>
    <x v="7"/>
    <s v="10502"/>
    <s v="DR"/>
    <x v="3"/>
    <x v="0"/>
    <s v="200-PT-E-10502-DR-01"/>
    <s v="Viáticos dentro del país"/>
    <n v="5500000"/>
    <n v="-500000"/>
    <n v="5000000"/>
    <n v="3859514"/>
    <n v="1104142"/>
    <n v="36344"/>
  </r>
  <r>
    <x v="1"/>
    <x v="8"/>
    <x v="7"/>
    <x v="7"/>
    <s v="10502"/>
    <s v="DR"/>
    <x v="4"/>
    <x v="0"/>
    <s v="200-PT-E-10502-DR-08"/>
    <s v="Viáticos dentro del país"/>
    <n v="500000"/>
    <n v="0"/>
    <n v="500000"/>
    <n v="145400"/>
    <n v="120803"/>
    <n v="233797"/>
  </r>
  <r>
    <x v="1"/>
    <x v="8"/>
    <x v="7"/>
    <x v="7"/>
    <s v="10502"/>
    <s v="RA"/>
    <x v="4"/>
    <x v="0"/>
    <s v="200-PT-E-10502-RA-08"/>
    <s v="Viáticos dentro del país"/>
    <n v="300000"/>
    <n v="0"/>
    <n v="300000"/>
    <n v="0"/>
    <n v="0"/>
    <n v="300000"/>
  </r>
  <r>
    <x v="1"/>
    <x v="8"/>
    <x v="7"/>
    <x v="7"/>
    <s v="10502"/>
    <s v="RB"/>
    <x v="4"/>
    <x v="0"/>
    <s v="200-PT-E-10502-RB-08"/>
    <s v="Viáticos dentro del país"/>
    <n v="1000000"/>
    <n v="0"/>
    <n v="1000000"/>
    <n v="92400"/>
    <n v="907600"/>
    <n v="0"/>
  </r>
  <r>
    <x v="1"/>
    <x v="8"/>
    <x v="7"/>
    <x v="7"/>
    <s v="10502"/>
    <s v="RC"/>
    <x v="4"/>
    <x v="0"/>
    <s v="200-PT-E-10502-RC-08"/>
    <s v="Viáticos dentro del país"/>
    <n v="1500000"/>
    <n v="0"/>
    <n v="1500000"/>
    <n v="735600"/>
    <n v="614901"/>
    <n v="149499"/>
  </r>
  <r>
    <x v="1"/>
    <x v="8"/>
    <x v="7"/>
    <x v="7"/>
    <s v="10502"/>
    <s v="RG"/>
    <x v="4"/>
    <x v="0"/>
    <s v="200-PT-E-10502-RG-08"/>
    <s v="Viáticos dentro del país"/>
    <n v="600000"/>
    <n v="0"/>
    <n v="600000"/>
    <n v="477843"/>
    <n v="119715"/>
    <n v="2442"/>
  </r>
  <r>
    <x v="1"/>
    <x v="8"/>
    <x v="7"/>
    <x v="7"/>
    <s v="10502"/>
    <s v="RG"/>
    <x v="4"/>
    <x v="1"/>
    <s v="200-PT-E-10502-RG-08-M4"/>
    <s v="Viáticos dentro del país"/>
    <n v="0"/>
    <n v="1500000"/>
    <n v="1500000"/>
    <n v="0"/>
    <n v="108000"/>
    <n v="1392000"/>
  </r>
  <r>
    <x v="1"/>
    <x v="8"/>
    <x v="7"/>
    <x v="7"/>
    <s v="10502"/>
    <s v="RN"/>
    <x v="4"/>
    <x v="0"/>
    <s v="200-PT-E-10502-RN-08"/>
    <s v="Viáticos dentro del país"/>
    <n v="864000"/>
    <n v="0"/>
    <n v="864000"/>
    <n v="595900"/>
    <n v="268100"/>
    <n v="0"/>
  </r>
  <r>
    <x v="1"/>
    <x v="8"/>
    <x v="7"/>
    <x v="7"/>
    <s v="10502"/>
    <s v="RO"/>
    <x v="4"/>
    <x v="0"/>
    <s v="200-PT-E-10502-RO-08"/>
    <s v="Viáticos dentro del país"/>
    <n v="350000"/>
    <n v="0"/>
    <n v="350000"/>
    <n v="0"/>
    <n v="4500"/>
    <n v="345500"/>
  </r>
  <r>
    <x v="1"/>
    <x v="8"/>
    <x v="7"/>
    <x v="7"/>
    <s v="10502"/>
    <s v="RP"/>
    <x v="4"/>
    <x v="0"/>
    <s v="200-PT-E-10502-RP-08"/>
    <s v="Viáticos dentro del país"/>
    <n v="1000000"/>
    <n v="0"/>
    <n v="1000000"/>
    <n v="138500"/>
    <n v="322200"/>
    <n v="539300"/>
  </r>
  <r>
    <x v="1"/>
    <x v="8"/>
    <x v="5"/>
    <x v="5"/>
    <s v="10501"/>
    <s v="RB"/>
    <x v="7"/>
    <x v="0"/>
    <s v="200-PT-F-10501-RB-04"/>
    <s v="Transporte dentro del país"/>
    <n v="400000"/>
    <n v="0"/>
    <n v="400000"/>
    <n v="94540"/>
    <n v="273170"/>
    <n v="32290"/>
  </r>
  <r>
    <x v="1"/>
    <x v="8"/>
    <x v="5"/>
    <x v="5"/>
    <s v="10501"/>
    <s v="RC"/>
    <x v="7"/>
    <x v="0"/>
    <s v="200-PT-F-10501-RC-04"/>
    <s v="Transporte dentro del país"/>
    <n v="650000"/>
    <n v="0"/>
    <n v="650000"/>
    <n v="334515"/>
    <n v="315485"/>
    <n v="0"/>
  </r>
  <r>
    <x v="1"/>
    <x v="8"/>
    <x v="5"/>
    <x v="5"/>
    <s v="10501"/>
    <s v="RG"/>
    <x v="7"/>
    <x v="0"/>
    <s v="200-PT-F-10501-RG-04"/>
    <s v="Transporte dentro del país"/>
    <n v="600000"/>
    <n v="0"/>
    <n v="600000"/>
    <n v="57910"/>
    <n v="516400"/>
    <n v="25690"/>
  </r>
  <r>
    <x v="1"/>
    <x v="8"/>
    <x v="5"/>
    <x v="5"/>
    <s v="10501"/>
    <s v="RN"/>
    <x v="7"/>
    <x v="0"/>
    <s v="200-PT-F-10501-RN-04"/>
    <s v="Transporte dentro del país"/>
    <n v="60000"/>
    <n v="0"/>
    <n v="60000"/>
    <n v="0"/>
    <n v="40000"/>
    <n v="20000"/>
  </r>
  <r>
    <x v="1"/>
    <x v="8"/>
    <x v="5"/>
    <x v="5"/>
    <s v="10501"/>
    <s v="RP"/>
    <x v="7"/>
    <x v="0"/>
    <s v="200-PT-F-10501-RP-04"/>
    <s v="Transporte dentro del país"/>
    <n v="700000"/>
    <n v="0"/>
    <n v="700000"/>
    <n v="48620"/>
    <n v="200000"/>
    <n v="451380"/>
  </r>
  <r>
    <x v="1"/>
    <x v="8"/>
    <x v="5"/>
    <x v="5"/>
    <s v="10502"/>
    <s v="RB"/>
    <x v="7"/>
    <x v="0"/>
    <s v="200-PT-F-10502-RB-04"/>
    <s v="Viáticos dentro del país"/>
    <n v="700000"/>
    <n v="0"/>
    <n v="700000"/>
    <n v="592100"/>
    <n v="107900"/>
    <n v="0"/>
  </r>
  <r>
    <x v="1"/>
    <x v="8"/>
    <x v="5"/>
    <x v="5"/>
    <s v="10502"/>
    <s v="RC"/>
    <x v="7"/>
    <x v="0"/>
    <s v="200-PT-F-10502-RC-04"/>
    <s v="Viáticos dentro del país"/>
    <n v="1000000"/>
    <n v="0"/>
    <n v="1000000"/>
    <n v="355240"/>
    <n v="571760"/>
    <n v="73000"/>
  </r>
  <r>
    <x v="1"/>
    <x v="8"/>
    <x v="5"/>
    <x v="5"/>
    <s v="10502"/>
    <s v="RG"/>
    <x v="7"/>
    <x v="0"/>
    <s v="200-PT-F-10502-RG-04"/>
    <s v="Viáticos dentro del país"/>
    <n v="600000"/>
    <n v="0"/>
    <n v="600000"/>
    <n v="338983"/>
    <n v="259029"/>
    <n v="1988"/>
  </r>
  <r>
    <x v="1"/>
    <x v="8"/>
    <x v="5"/>
    <x v="5"/>
    <s v="10502"/>
    <s v="RN"/>
    <x v="7"/>
    <x v="0"/>
    <s v="200-PT-F-10502-RN-04"/>
    <s v="Viáticos dentro del país"/>
    <n v="492000"/>
    <n v="0"/>
    <n v="492000"/>
    <n v="16000"/>
    <n v="469000"/>
    <n v="7000"/>
  </r>
  <r>
    <x v="1"/>
    <x v="8"/>
    <x v="5"/>
    <x v="5"/>
    <s v="10502"/>
    <s v="RP"/>
    <x v="7"/>
    <x v="0"/>
    <s v="200-PT-F-10502-RP-04"/>
    <s v="Viáticos dentro del país"/>
    <n v="1100000"/>
    <n v="0"/>
    <n v="1100000"/>
    <n v="49500"/>
    <n v="416000"/>
    <n v="634500"/>
  </r>
  <r>
    <x v="1"/>
    <x v="8"/>
    <x v="6"/>
    <x v="6"/>
    <s v="10404"/>
    <s v="DR"/>
    <x v="5"/>
    <x v="0"/>
    <s v="200-PT-G-10404-DR-03"/>
    <s v="Servicios en ciencias econ. y soc."/>
    <n v="9500000"/>
    <n v="0"/>
    <n v="9500000"/>
    <n v="0"/>
    <n v="9500000"/>
    <n v="0"/>
  </r>
  <r>
    <x v="1"/>
    <x v="8"/>
    <x v="6"/>
    <x v="6"/>
    <s v="10404"/>
    <s v="DR"/>
    <x v="9"/>
    <x v="0"/>
    <s v="200-PT-G-10404-DR-05"/>
    <s v="Servicios en ciencias econ. y soc."/>
    <n v="2500000"/>
    <n v="0"/>
    <n v="2500000"/>
    <n v="0"/>
    <n v="2500000"/>
    <n v="0"/>
  </r>
  <r>
    <x v="1"/>
    <x v="8"/>
    <x v="6"/>
    <x v="6"/>
    <s v="10499"/>
    <s v="DR"/>
    <x v="5"/>
    <x v="0"/>
    <s v="200-PT-G-10499-DR-03"/>
    <s v="Otros serv. de gestión y apoyo"/>
    <n v="10000000"/>
    <n v="0"/>
    <n v="10000000"/>
    <n v="3001980.6"/>
    <n v="6998019.4000000004"/>
    <n v="0"/>
  </r>
  <r>
    <x v="1"/>
    <x v="8"/>
    <x v="6"/>
    <x v="6"/>
    <s v="10499"/>
    <s v="DR"/>
    <x v="5"/>
    <x v="2"/>
    <s v="200-PT-G-10499-DR-03-M2"/>
    <s v="Otros serv. de gestión y apoyo"/>
    <n v="0"/>
    <n v="6180737"/>
    <n v="6180737"/>
    <n v="0"/>
    <n v="6180737"/>
    <n v="0"/>
  </r>
  <r>
    <x v="1"/>
    <x v="8"/>
    <x v="6"/>
    <x v="6"/>
    <s v="10499"/>
    <s v="DR"/>
    <x v="5"/>
    <x v="1"/>
    <s v="200-PT-G-10499-DR-03-M4"/>
    <s v="Otros serv. de gestión y apoyo"/>
    <n v="0"/>
    <n v="9310000"/>
    <n v="9310000"/>
    <n v="0"/>
    <n v="0"/>
    <n v="9310000"/>
  </r>
  <r>
    <x v="1"/>
    <x v="8"/>
    <x v="6"/>
    <x v="6"/>
    <s v="10501"/>
    <s v="RA"/>
    <x v="3"/>
    <x v="0"/>
    <s v="200-PT-G-10501-RA-01"/>
    <s v="Transporte dentro del país"/>
    <n v="200000"/>
    <n v="0"/>
    <n v="200000"/>
    <n v="0"/>
    <n v="0"/>
    <n v="200000"/>
  </r>
  <r>
    <x v="1"/>
    <x v="8"/>
    <x v="6"/>
    <x v="6"/>
    <s v="10501"/>
    <s v="RB"/>
    <x v="5"/>
    <x v="0"/>
    <s v="200-PT-G-10501-RB-03"/>
    <s v="Transporte dentro del país"/>
    <n v="50000"/>
    <n v="0"/>
    <n v="50000"/>
    <n v="0"/>
    <n v="50000"/>
    <n v="0"/>
  </r>
  <r>
    <x v="1"/>
    <x v="8"/>
    <x v="6"/>
    <x v="6"/>
    <s v="10501"/>
    <s v="RC"/>
    <x v="5"/>
    <x v="0"/>
    <s v="200-PT-G-10501-RC-03"/>
    <s v="Transporte dentro del país"/>
    <n v="85500"/>
    <n v="0"/>
    <n v="85500"/>
    <n v="0"/>
    <n v="0"/>
    <n v="85500"/>
  </r>
  <r>
    <x v="1"/>
    <x v="8"/>
    <x v="6"/>
    <x v="6"/>
    <s v="10501"/>
    <s v="RN"/>
    <x v="3"/>
    <x v="0"/>
    <s v="200-PT-G-10501-RN-01"/>
    <s v="Transporte dentro del país"/>
    <n v="269500"/>
    <n v="0"/>
    <n v="269500"/>
    <n v="0"/>
    <n v="269500"/>
    <n v="0"/>
  </r>
  <r>
    <x v="1"/>
    <x v="8"/>
    <x v="6"/>
    <x v="6"/>
    <s v="10501"/>
    <s v="RO"/>
    <x v="3"/>
    <x v="0"/>
    <s v="200-PT-G-10501-RO-01"/>
    <s v="Transporte dentro del país"/>
    <n v="100000"/>
    <n v="0"/>
    <n v="100000"/>
    <n v="0"/>
    <n v="0"/>
    <n v="100000"/>
  </r>
  <r>
    <x v="1"/>
    <x v="8"/>
    <x v="6"/>
    <x v="6"/>
    <s v="10502"/>
    <s v="DR"/>
    <x v="5"/>
    <x v="0"/>
    <s v="200-PT-G-10502-DR-03"/>
    <s v="Viáticos dentro del país"/>
    <n v="1000000"/>
    <n v="0"/>
    <n v="1000000"/>
    <n v="52750"/>
    <n v="0"/>
    <n v="947250"/>
  </r>
  <r>
    <x v="1"/>
    <x v="8"/>
    <x v="6"/>
    <x v="6"/>
    <s v="10502"/>
    <s v="DR"/>
    <x v="5"/>
    <x v="2"/>
    <s v="200-PT-G-10502-DR-03-M2"/>
    <s v="Viáticos dentro del país"/>
    <n v="0"/>
    <n v="4000000"/>
    <n v="4000000"/>
    <n v="0"/>
    <n v="0"/>
    <n v="4000000"/>
  </r>
  <r>
    <x v="1"/>
    <x v="8"/>
    <x v="6"/>
    <x v="6"/>
    <s v="10502"/>
    <s v="RA"/>
    <x v="3"/>
    <x v="0"/>
    <s v="200-PT-G-10502-RA-01"/>
    <s v="Viáticos dentro del país"/>
    <n v="200000"/>
    <n v="0"/>
    <n v="200000"/>
    <n v="136800"/>
    <n v="9000"/>
    <n v="54200"/>
  </r>
  <r>
    <x v="1"/>
    <x v="8"/>
    <x v="6"/>
    <x v="6"/>
    <s v="10502"/>
    <s v="RA"/>
    <x v="5"/>
    <x v="0"/>
    <s v="200-PT-G-10502-RA-03"/>
    <s v="Viáticos dentro del país"/>
    <n v="100000"/>
    <n v="0"/>
    <n v="100000"/>
    <n v="12500"/>
    <n v="3500"/>
    <n v="84000"/>
  </r>
  <r>
    <x v="1"/>
    <x v="8"/>
    <x v="6"/>
    <x v="6"/>
    <s v="10502"/>
    <s v="RB"/>
    <x v="5"/>
    <x v="0"/>
    <s v="200-PT-G-10502-RB-03"/>
    <s v="Viáticos dentro del país"/>
    <n v="200000"/>
    <n v="0"/>
    <n v="200000"/>
    <n v="65000"/>
    <n v="135000"/>
    <n v="0"/>
  </r>
  <r>
    <x v="1"/>
    <x v="8"/>
    <x v="6"/>
    <x v="6"/>
    <s v="10502"/>
    <s v="RC"/>
    <x v="5"/>
    <x v="0"/>
    <s v="200-PT-G-10502-RC-03"/>
    <s v="Viáticos dentro del país"/>
    <n v="100000"/>
    <n v="0"/>
    <n v="100000"/>
    <n v="85500"/>
    <n v="0"/>
    <n v="14500"/>
  </r>
  <r>
    <x v="1"/>
    <x v="8"/>
    <x v="6"/>
    <x v="6"/>
    <s v="10502"/>
    <s v="RN"/>
    <x v="3"/>
    <x v="0"/>
    <s v="200-PT-G-10502-RN-01"/>
    <s v="Viáticos dentro del país"/>
    <n v="1400000"/>
    <n v="0"/>
    <n v="1400000"/>
    <n v="200000"/>
    <n v="751800"/>
    <n v="448200"/>
  </r>
  <r>
    <x v="1"/>
    <x v="8"/>
    <x v="6"/>
    <x v="6"/>
    <s v="10502"/>
    <s v="RN"/>
    <x v="5"/>
    <x v="0"/>
    <s v="200-PT-G-10502-RN-03"/>
    <s v="Viáticos dentro del país"/>
    <n v="560000"/>
    <n v="0"/>
    <n v="560000"/>
    <n v="272100"/>
    <n v="116700"/>
    <n v="171200"/>
  </r>
  <r>
    <x v="1"/>
    <x v="8"/>
    <x v="6"/>
    <x v="6"/>
    <s v="10502"/>
    <s v="RN"/>
    <x v="9"/>
    <x v="0"/>
    <s v="200-PT-G-10502-RN-05"/>
    <s v="Viáticos dentro del país"/>
    <n v="140000"/>
    <n v="0"/>
    <n v="140000"/>
    <n v="0"/>
    <n v="140000"/>
    <n v="0"/>
  </r>
  <r>
    <x v="1"/>
    <x v="8"/>
    <x v="6"/>
    <x v="6"/>
    <s v="10502"/>
    <s v="RO"/>
    <x v="3"/>
    <x v="0"/>
    <s v="200-PT-G-10502-RO-01"/>
    <s v="Viáticos dentro del país"/>
    <n v="350000"/>
    <n v="0"/>
    <n v="350000"/>
    <n v="0"/>
    <n v="0"/>
    <n v="350000"/>
  </r>
  <r>
    <x v="1"/>
    <x v="8"/>
    <x v="6"/>
    <x v="6"/>
    <s v="10502"/>
    <s v="RO"/>
    <x v="5"/>
    <x v="0"/>
    <s v="200-PT-G-10502-RO-03"/>
    <s v="Viáticos dentro del país"/>
    <n v="100000"/>
    <n v="0"/>
    <n v="100000"/>
    <n v="18000"/>
    <n v="0"/>
    <n v="82000"/>
  </r>
  <r>
    <x v="1"/>
    <x v="8"/>
    <x v="6"/>
    <x v="6"/>
    <s v="10502"/>
    <s v="RP"/>
    <x v="5"/>
    <x v="0"/>
    <s v="200-PT-G-10502-RP-03"/>
    <s v="Viáticos dentro del país"/>
    <n v="250000"/>
    <n v="0"/>
    <n v="250000"/>
    <n v="82900"/>
    <n v="9000"/>
    <n v="158100"/>
  </r>
  <r>
    <x v="1"/>
    <x v="8"/>
    <x v="6"/>
    <x v="6"/>
    <s v="70201"/>
    <s v="DR"/>
    <x v="5"/>
    <x v="0"/>
    <s v="200-PT-G-70201-DR-03"/>
    <s v="Transf. de capital a personas"/>
    <n v="350000000"/>
    <n v="-6697812"/>
    <n v="343302188"/>
    <n v="68593715"/>
    <n v="274708473"/>
    <n v="0"/>
  </r>
  <r>
    <x v="1"/>
    <x v="8"/>
    <x v="6"/>
    <x v="6"/>
    <s v="70201"/>
    <s v="DR"/>
    <x v="5"/>
    <x v="4"/>
    <s v="200-PT-G-70201-DR-03-S"/>
    <s v="Transf. de capital a personas"/>
    <n v="1500000000"/>
    <n v="0"/>
    <n v="1500000000"/>
    <n v="0"/>
    <n v="0"/>
    <n v="1500000000"/>
  </r>
  <r>
    <x v="1"/>
    <x v="8"/>
    <x v="6"/>
    <x v="6"/>
    <s v="70301"/>
    <s v="DR"/>
    <x v="5"/>
    <x v="9"/>
    <s v="200-PT-G-70301-DR-03-M3"/>
    <s v="Transferencias de capital a asociac"/>
    <n v="0"/>
    <n v="2999849"/>
    <n v="2999849"/>
    <n v="2999849"/>
    <n v="0"/>
    <n v="0"/>
  </r>
  <r>
    <x v="1"/>
    <x v="8"/>
    <x v="6"/>
    <x v="6"/>
    <s v="70401"/>
    <s v="DR"/>
    <x v="5"/>
    <x v="9"/>
    <s v="200-PT-G-70401-DR-03-M3"/>
    <s v="Transferencias de capital a empresa"/>
    <n v="0"/>
    <n v="3697963"/>
    <n v="3697963"/>
    <n v="3697963"/>
    <n v="0"/>
    <n v="0"/>
  </r>
  <r>
    <x v="2"/>
    <x v="0"/>
    <x v="0"/>
    <x v="0"/>
    <s v="00101"/>
    <s v="RH"/>
    <x v="0"/>
    <x v="0"/>
    <s v="300-AA-A-00101-RH-10"/>
    <s v="Sueldos para Cargos Fijos"/>
    <n v="156802200.43000001"/>
    <n v="0"/>
    <n v="156802200.43000001"/>
    <n v="114573093.33"/>
    <n v="0"/>
    <n v="42229107.100000001"/>
  </r>
  <r>
    <x v="2"/>
    <x v="0"/>
    <x v="0"/>
    <x v="0"/>
    <s v="00101"/>
    <s v="RH"/>
    <x v="0"/>
    <x v="1"/>
    <s v="300-AA-A-00101-RH-10-M4"/>
    <s v="Sueldos para Cargos Fijos"/>
    <n v="0"/>
    <n v="2000000"/>
    <n v="2000000"/>
    <n v="0"/>
    <n v="0"/>
    <n v="2000000"/>
  </r>
  <r>
    <x v="2"/>
    <x v="0"/>
    <x v="0"/>
    <x v="0"/>
    <s v="00105"/>
    <s v="RH"/>
    <x v="0"/>
    <x v="0"/>
    <s v="300-AA-A-00105-RH-10"/>
    <s v="Suplencias"/>
    <n v="10000000"/>
    <n v="-2000000"/>
    <n v="8000000"/>
    <n v="0"/>
    <n v="5000000"/>
    <n v="3000000"/>
  </r>
  <r>
    <x v="2"/>
    <x v="0"/>
    <x v="0"/>
    <x v="0"/>
    <s v="00201"/>
    <s v="RH"/>
    <x v="0"/>
    <x v="0"/>
    <s v="300-AA-A-00201-RH-10"/>
    <s v="Tiempo extraordinario"/>
    <n v="1000000"/>
    <n v="0"/>
    <n v="1000000"/>
    <n v="45894.51"/>
    <n v="0"/>
    <n v="954105.49"/>
  </r>
  <r>
    <x v="2"/>
    <x v="0"/>
    <x v="0"/>
    <x v="0"/>
    <s v="00202"/>
    <s v="RH"/>
    <x v="0"/>
    <x v="0"/>
    <s v="300-AA-A-00202-RH-10"/>
    <s v="Recargo de funciones"/>
    <n v="3000000"/>
    <n v="-1750000"/>
    <n v="1250000"/>
    <n v="0"/>
    <n v="0"/>
    <n v="1250000"/>
  </r>
  <r>
    <x v="2"/>
    <x v="0"/>
    <x v="0"/>
    <x v="0"/>
    <s v="00301"/>
    <s v="RH"/>
    <x v="0"/>
    <x v="0"/>
    <s v="300-AA-A-00301-RH-10"/>
    <s v="Retribución por años servidos"/>
    <n v="42543668"/>
    <n v="0"/>
    <n v="42543668"/>
    <n v="32202939.329999998"/>
    <n v="0"/>
    <n v="10340728.67"/>
  </r>
  <r>
    <x v="2"/>
    <x v="0"/>
    <x v="0"/>
    <x v="0"/>
    <s v="00301"/>
    <s v="RH"/>
    <x v="0"/>
    <x v="1"/>
    <s v="300-AA-A-00301-RH-10-M4"/>
    <s v="Retribución por años servidos"/>
    <n v="0"/>
    <n v="1000000"/>
    <n v="1000000"/>
    <n v="0"/>
    <n v="0"/>
    <n v="1000000"/>
  </r>
  <r>
    <x v="2"/>
    <x v="0"/>
    <x v="0"/>
    <x v="0"/>
    <s v="00302"/>
    <s v="RH"/>
    <x v="0"/>
    <x v="0"/>
    <s v="300-AA-A-00302-RH-10"/>
    <s v="Rest. al ejerc. lib. de la profesio"/>
    <n v="89623899.879999995"/>
    <n v="0"/>
    <n v="89623899.879999995"/>
    <n v="59862739.829999998"/>
    <n v="0"/>
    <n v="29761160.050000001"/>
  </r>
  <r>
    <x v="2"/>
    <x v="0"/>
    <x v="0"/>
    <x v="0"/>
    <s v="00302"/>
    <s v="RH"/>
    <x v="0"/>
    <x v="1"/>
    <s v="300-AA-A-00302-RH-10-M4"/>
    <s v="Rest. al ejerc. lib. de la profesio"/>
    <n v="0"/>
    <n v="2000000"/>
    <n v="2000000"/>
    <n v="0"/>
    <n v="0"/>
    <n v="2000000"/>
  </r>
  <r>
    <x v="2"/>
    <x v="0"/>
    <x v="0"/>
    <x v="0"/>
    <s v="00303"/>
    <s v="RH"/>
    <x v="0"/>
    <x v="0"/>
    <s v="300-AA-A-00303-RH-10"/>
    <s v="Décimo tercer mes"/>
    <n v="28913112.91"/>
    <n v="0"/>
    <n v="28913112.91"/>
    <n v="329959.40999999997"/>
    <n v="0.01"/>
    <n v="28583153.489999998"/>
  </r>
  <r>
    <x v="2"/>
    <x v="0"/>
    <x v="0"/>
    <x v="0"/>
    <s v="00304"/>
    <s v="RH"/>
    <x v="0"/>
    <x v="0"/>
    <s v="300-AA-A-00304-RH-10"/>
    <s v="Salario Escolar"/>
    <n v="26769044.59"/>
    <n v="0"/>
    <n v="26769044.59"/>
    <n v="26769044.59"/>
    <n v="0"/>
    <n v="0"/>
  </r>
  <r>
    <x v="2"/>
    <x v="0"/>
    <x v="0"/>
    <x v="0"/>
    <s v="00304"/>
    <s v="RH"/>
    <x v="0"/>
    <x v="3"/>
    <s v="300-AA-A-00304-RH-10-M1"/>
    <s v="Salario escolar"/>
    <n v="0"/>
    <n v="4000000"/>
    <n v="4000000"/>
    <n v="0"/>
    <n v="0"/>
    <n v="4000000"/>
  </r>
  <r>
    <x v="2"/>
    <x v="0"/>
    <x v="0"/>
    <x v="0"/>
    <s v="00399"/>
    <s v="RH"/>
    <x v="0"/>
    <x v="0"/>
    <s v="300-AA-A-00399-RH-10"/>
    <s v="Otros Incentivos Salariales (CyZ)"/>
    <n v="26239512"/>
    <n v="0"/>
    <n v="26239512"/>
    <n v="18971101.77"/>
    <n v="0"/>
    <n v="7268410.2300000004"/>
  </r>
  <r>
    <x v="2"/>
    <x v="0"/>
    <x v="0"/>
    <x v="0"/>
    <s v="00401"/>
    <s v="RH"/>
    <x v="0"/>
    <x v="0"/>
    <s v="300-AA-A-00401-RH-10"/>
    <s v="Cont. Pat. al Seg. de S. de CCSS"/>
    <n v="32093792.66"/>
    <n v="0"/>
    <n v="32093792.66"/>
    <n v="23711351.52"/>
    <n v="0"/>
    <n v="8382441.1399999997"/>
  </r>
  <r>
    <x v="2"/>
    <x v="0"/>
    <x v="0"/>
    <x v="0"/>
    <s v="00401"/>
    <s v="RH"/>
    <x v="0"/>
    <x v="1"/>
    <s v="300-AA-A-00401-RH-10-M4"/>
    <s v="Cont. Pat. al Seg. de S. de CCSS"/>
    <n v="0"/>
    <n v="1750000"/>
    <n v="1750000"/>
    <n v="0"/>
    <n v="0"/>
    <n v="1750000"/>
  </r>
  <r>
    <x v="2"/>
    <x v="0"/>
    <x v="0"/>
    <x v="0"/>
    <s v="00402"/>
    <s v="RH"/>
    <x v="0"/>
    <x v="0"/>
    <s v="300-AA-A-00402-RH-10"/>
    <s v="Cont. Pat. al IMAS"/>
    <n v="1734799.95"/>
    <n v="0"/>
    <n v="1734799.95"/>
    <n v="1281694.75"/>
    <n v="0"/>
    <n v="453105.2"/>
  </r>
  <r>
    <x v="2"/>
    <x v="0"/>
    <x v="0"/>
    <x v="0"/>
    <s v="00402"/>
    <s v="RH"/>
    <x v="0"/>
    <x v="1"/>
    <s v="300-AA-A-00402-RH-10-M4"/>
    <s v="Cont. Pat. al IMAS"/>
    <n v="0"/>
    <n v="500000"/>
    <n v="500000"/>
    <n v="0"/>
    <n v="0"/>
    <n v="500000"/>
  </r>
  <r>
    <x v="2"/>
    <x v="0"/>
    <x v="0"/>
    <x v="0"/>
    <s v="00403"/>
    <s v="RH"/>
    <x v="0"/>
    <x v="0"/>
    <s v="300-AA-A-00403-RH-10"/>
    <s v="Cont. Pat. al INA"/>
    <n v="5204398.8600000003"/>
    <n v="0"/>
    <n v="5204398.8600000003"/>
    <n v="3845084.03"/>
    <n v="0"/>
    <n v="1359314.83"/>
  </r>
  <r>
    <x v="2"/>
    <x v="0"/>
    <x v="0"/>
    <x v="0"/>
    <s v="00403"/>
    <s v="RH"/>
    <x v="0"/>
    <x v="1"/>
    <s v="300-AA-A-00403-RH-10-M4"/>
    <s v="Cont. Pat. al INA"/>
    <n v="0"/>
    <n v="500000"/>
    <n v="500000"/>
    <n v="0"/>
    <n v="0"/>
    <n v="500000"/>
  </r>
  <r>
    <x v="2"/>
    <x v="0"/>
    <x v="0"/>
    <x v="0"/>
    <s v="00404"/>
    <s v="RH"/>
    <x v="0"/>
    <x v="0"/>
    <s v="300-AA-A-00404-RH-10"/>
    <s v="Cont. Pat. a FODESAF"/>
    <n v="17347996.550000001"/>
    <n v="0"/>
    <n v="17347996.550000001"/>
    <n v="12816946.98"/>
    <n v="0"/>
    <n v="4531049.57"/>
  </r>
  <r>
    <x v="2"/>
    <x v="0"/>
    <x v="0"/>
    <x v="0"/>
    <s v="00404"/>
    <s v="RH"/>
    <x v="0"/>
    <x v="1"/>
    <s v="300-AA-A-00404-RH-10-M4"/>
    <s v="Cont. Pat. a FODESAF"/>
    <n v="0"/>
    <n v="1000000"/>
    <n v="1000000"/>
    <n v="0"/>
    <n v="0"/>
    <n v="1000000"/>
  </r>
  <r>
    <x v="2"/>
    <x v="0"/>
    <x v="0"/>
    <x v="0"/>
    <s v="00405"/>
    <s v="RH"/>
    <x v="0"/>
    <x v="0"/>
    <s v="300-AA-A-00405-RH-10"/>
    <s v="Cont. Pat. al Banco Popular"/>
    <n v="1734799.95"/>
    <n v="0"/>
    <n v="1734799.95"/>
    <n v="1281694.75"/>
    <n v="0"/>
    <n v="453105.2"/>
  </r>
  <r>
    <x v="2"/>
    <x v="0"/>
    <x v="0"/>
    <x v="0"/>
    <s v="00405"/>
    <s v="RH"/>
    <x v="0"/>
    <x v="1"/>
    <s v="300-AA-A-00405-RH-10-M4"/>
    <s v="Cont. Pat. al Banco Popular"/>
    <n v="0"/>
    <n v="500000"/>
    <n v="500000"/>
    <n v="0"/>
    <n v="0"/>
    <n v="500000"/>
  </r>
  <r>
    <x v="2"/>
    <x v="0"/>
    <x v="0"/>
    <x v="0"/>
    <s v="00501"/>
    <s v="RH"/>
    <x v="0"/>
    <x v="0"/>
    <s v="300-AA-A-00501-RH-10"/>
    <s v="Cont. Pat. al Seg. de P. de CCSS"/>
    <n v="18215395.02"/>
    <n v="0"/>
    <n v="18215395.02"/>
    <n v="13457794.1"/>
    <n v="0"/>
    <n v="4757600.92"/>
  </r>
  <r>
    <x v="2"/>
    <x v="0"/>
    <x v="0"/>
    <x v="0"/>
    <s v="00501"/>
    <s v="RH"/>
    <x v="0"/>
    <x v="1"/>
    <s v="300-AA-A-00501-RH-10-M4"/>
    <s v="Cont. Pat. al Seg. de P. de CCSS"/>
    <n v="0"/>
    <n v="1000000"/>
    <n v="1000000"/>
    <n v="0"/>
    <n v="0"/>
    <n v="1000000"/>
  </r>
  <r>
    <x v="2"/>
    <x v="0"/>
    <x v="0"/>
    <x v="0"/>
    <s v="00502"/>
    <s v="RH"/>
    <x v="0"/>
    <x v="0"/>
    <s v="300-AA-A-00502-RH-10"/>
    <s v="Aporte Pat. al Rég. Ob. de Pensión"/>
    <n v="10198797.73"/>
    <n v="0"/>
    <n v="10198797.73"/>
    <n v="7690168.2999999998"/>
    <n v="0"/>
    <n v="2508629.4300000002"/>
  </r>
  <r>
    <x v="2"/>
    <x v="0"/>
    <x v="0"/>
    <x v="0"/>
    <s v="00502"/>
    <s v="RH"/>
    <x v="0"/>
    <x v="1"/>
    <s v="300-AA-A-00502-RH-10-M4"/>
    <s v="Aporte Pat. al Rég. Ob. de Pensión"/>
    <n v="0"/>
    <n v="1000000"/>
    <n v="1000000"/>
    <n v="0"/>
    <n v="0"/>
    <n v="1000000"/>
  </r>
  <r>
    <x v="2"/>
    <x v="0"/>
    <x v="0"/>
    <x v="0"/>
    <s v="00503"/>
    <s v="RH"/>
    <x v="0"/>
    <x v="0"/>
    <s v="300-AA-A-00503-RH-10"/>
    <s v="Aporte Pat. al Fondo  Cap. Lab."/>
    <n v="5414398.8499999996"/>
    <n v="0"/>
    <n v="5414398.8499999996"/>
    <n v="3845084.03"/>
    <n v="0"/>
    <n v="1569314.82"/>
  </r>
  <r>
    <x v="2"/>
    <x v="0"/>
    <x v="0"/>
    <x v="0"/>
    <s v="00503"/>
    <s v="RH"/>
    <x v="0"/>
    <x v="1"/>
    <s v="300-AA-A-00503-RH-10-M4"/>
    <s v="Aporte Pat. al Fondo  Cap. Lab."/>
    <n v="0"/>
    <n v="1000000"/>
    <n v="1000000"/>
    <n v="0"/>
    <n v="0"/>
    <n v="1000000"/>
  </r>
  <r>
    <x v="2"/>
    <x v="0"/>
    <x v="0"/>
    <x v="0"/>
    <s v="00505"/>
    <s v="RH"/>
    <x v="0"/>
    <x v="0"/>
    <s v="300-AA-A-00505-RH-10"/>
    <s v="Aporte Pat. a F. A. por E. Privados"/>
    <n v="16806123.309999999"/>
    <n v="0"/>
    <n v="16806123.309999999"/>
    <n v="11589829.710000001"/>
    <n v="0"/>
    <n v="5216293.5999999996"/>
  </r>
  <r>
    <x v="2"/>
    <x v="0"/>
    <x v="0"/>
    <x v="0"/>
    <s v="00505"/>
    <s v="RH"/>
    <x v="0"/>
    <x v="1"/>
    <s v="300-AA-A-00505-RH-10-M4"/>
    <s v="Aporte Pat. a F. A. por E. Privados"/>
    <n v="0"/>
    <n v="1000000"/>
    <n v="1000000"/>
    <n v="0"/>
    <n v="0"/>
    <n v="1000000"/>
  </r>
  <r>
    <x v="2"/>
    <x v="0"/>
    <x v="0"/>
    <x v="0"/>
    <s v="60301"/>
    <s v="RH"/>
    <x v="0"/>
    <x v="0"/>
    <s v="300-AA-A-60301-RH-10"/>
    <s v="Prestaciones legales"/>
    <n v="15000000"/>
    <n v="0"/>
    <n v="15000000"/>
    <n v="12477574.5"/>
    <n v="0"/>
    <n v="2522425.5"/>
  </r>
  <r>
    <x v="2"/>
    <x v="0"/>
    <x v="0"/>
    <x v="0"/>
    <s v="60301"/>
    <s v="RH"/>
    <x v="0"/>
    <x v="1"/>
    <s v="300-AA-A-60301-RH-10-M4"/>
    <s v="Prestaciones legales"/>
    <n v="0"/>
    <n v="10000000"/>
    <n v="10000000"/>
    <n v="0"/>
    <n v="0"/>
    <n v="10000000"/>
  </r>
  <r>
    <x v="2"/>
    <x v="0"/>
    <x v="0"/>
    <x v="0"/>
    <s v="60399"/>
    <s v="RH"/>
    <x v="0"/>
    <x v="0"/>
    <s v="300-AA-A-60399-RH-10"/>
    <s v="Otras prestaciones (In., Lic. M.)"/>
    <n v="25000000"/>
    <n v="-11000000"/>
    <n v="14000000"/>
    <n v="4097180.65"/>
    <n v="0"/>
    <n v="9902819.3499999996"/>
  </r>
  <r>
    <x v="2"/>
    <x v="2"/>
    <x v="2"/>
    <x v="2"/>
    <s v="10502"/>
    <s v="DE"/>
    <x v="3"/>
    <x v="2"/>
    <s v="300-DP-D-10502-DE-01-M2"/>
    <s v="Viáticos dentro del país"/>
    <n v="0"/>
    <n v="0"/>
    <n v="0"/>
    <n v="0"/>
    <n v="0"/>
    <n v="0"/>
  </r>
  <r>
    <x v="2"/>
    <x v="2"/>
    <x v="7"/>
    <x v="7"/>
    <s v="10701"/>
    <s v="DE"/>
    <x v="4"/>
    <x v="0"/>
    <s v="300-DP-E-10701-DE-08"/>
    <s v="Actividades de capacitación"/>
    <n v="500000"/>
    <n v="0"/>
    <n v="500000"/>
    <n v="0"/>
    <n v="0"/>
    <n v="500000"/>
  </r>
  <r>
    <x v="2"/>
    <x v="3"/>
    <x v="8"/>
    <x v="8"/>
    <s v="10501"/>
    <s v="ST"/>
    <x v="3"/>
    <x v="0"/>
    <s v="300-DS-L-10501-ST-01"/>
    <s v="Transporte dentro del país"/>
    <n v="200000"/>
    <n v="0"/>
    <n v="200000"/>
    <n v="0"/>
    <n v="150000"/>
    <n v="50000"/>
  </r>
  <r>
    <x v="2"/>
    <x v="3"/>
    <x v="8"/>
    <x v="8"/>
    <s v="10502"/>
    <s v="ST"/>
    <x v="3"/>
    <x v="0"/>
    <s v="300-DS-L-10502-ST-01"/>
    <s v="Viáticos dentro del país"/>
    <n v="1000000"/>
    <n v="0"/>
    <n v="1000000"/>
    <n v="39900"/>
    <n v="550000"/>
    <n v="410100"/>
  </r>
  <r>
    <x v="2"/>
    <x v="3"/>
    <x v="8"/>
    <x v="8"/>
    <s v="10701"/>
    <s v="ST"/>
    <x v="3"/>
    <x v="0"/>
    <s v="300-DS-L-10701-ST-01"/>
    <s v="Actividades de capacitación"/>
    <n v="3800000"/>
    <n v="0"/>
    <n v="3800000"/>
    <n v="0"/>
    <n v="2300000"/>
    <n v="1500000"/>
  </r>
  <r>
    <x v="2"/>
    <x v="3"/>
    <x v="8"/>
    <x v="8"/>
    <s v="59903"/>
    <s v="ST"/>
    <x v="3"/>
    <x v="4"/>
    <s v="300-DS-L-59903-ST-01-S"/>
    <s v="Bienes intangibles"/>
    <n v="18500000"/>
    <n v="0"/>
    <n v="18500000"/>
    <n v="0"/>
    <n v="0"/>
    <n v="18500000"/>
  </r>
  <r>
    <x v="2"/>
    <x v="5"/>
    <x v="7"/>
    <x v="7"/>
    <s v="10501"/>
    <s v="GP"/>
    <x v="4"/>
    <x v="0"/>
    <s v="300-IE-E-10501-GP-08"/>
    <s v="Transporte dentro del país"/>
    <n v="200000"/>
    <n v="0"/>
    <n v="200000"/>
    <n v="27570"/>
    <n v="150000"/>
    <n v="22430"/>
  </r>
  <r>
    <x v="2"/>
    <x v="5"/>
    <x v="7"/>
    <x v="7"/>
    <s v="10502"/>
    <s v="GP"/>
    <x v="4"/>
    <x v="0"/>
    <s v="300-IE-E-10502-GP-08"/>
    <s v="Viáticos dentro del país"/>
    <n v="200000"/>
    <n v="0"/>
    <n v="200000"/>
    <n v="0"/>
    <n v="200000"/>
    <n v="0"/>
  </r>
  <r>
    <x v="2"/>
    <x v="5"/>
    <x v="9"/>
    <x v="9"/>
    <s v="10502"/>
    <s v="GP"/>
    <x v="5"/>
    <x v="0"/>
    <s v="300-IE-K-10502-GP-03"/>
    <s v="Viáticos dentro del país"/>
    <n v="200000"/>
    <n v="0"/>
    <n v="200000"/>
    <n v="0"/>
    <n v="166600"/>
    <n v="33400"/>
  </r>
  <r>
    <x v="2"/>
    <x v="5"/>
    <x v="8"/>
    <x v="8"/>
    <s v="10404"/>
    <s v="GP"/>
    <x v="5"/>
    <x v="0"/>
    <s v="300-IE-L-10404-GP-03"/>
    <s v="Servicios en ciencias econ. y soc."/>
    <n v="4000000"/>
    <n v="0"/>
    <n v="4000000"/>
    <n v="1000000"/>
    <n v="3000000"/>
    <n v="0"/>
  </r>
  <r>
    <x v="2"/>
    <x v="5"/>
    <x v="8"/>
    <x v="8"/>
    <s v="10404"/>
    <s v="GP"/>
    <x v="5"/>
    <x v="1"/>
    <s v="300-IE-L-10404-GP-03-M4"/>
    <s v="Servicios en ciencias econ. y soc."/>
    <n v="0"/>
    <n v="4500000"/>
    <n v="4500000"/>
    <n v="0"/>
    <n v="0"/>
    <n v="4500000"/>
  </r>
  <r>
    <x v="2"/>
    <x v="5"/>
    <x v="8"/>
    <x v="8"/>
    <s v="10404"/>
    <s v="VG"/>
    <x v="7"/>
    <x v="0"/>
    <s v="300-IE-L-10404-VG-04"/>
    <s v="Servicios en ciencias econ. y soc."/>
    <n v="15000000"/>
    <n v="-15000000"/>
    <n v="0"/>
    <n v="0"/>
    <n v="0"/>
    <n v="0"/>
  </r>
  <r>
    <x v="2"/>
    <x v="5"/>
    <x v="8"/>
    <x v="8"/>
    <s v="10501"/>
    <s v="GP"/>
    <x v="3"/>
    <x v="0"/>
    <s v="300-IE-L-10501-GP-01"/>
    <s v="Transporte dentro del país"/>
    <n v="100000"/>
    <n v="0"/>
    <n v="100000"/>
    <n v="0"/>
    <n v="100000"/>
    <n v="0"/>
  </r>
  <r>
    <x v="2"/>
    <x v="5"/>
    <x v="8"/>
    <x v="8"/>
    <s v="10501"/>
    <s v="VG"/>
    <x v="7"/>
    <x v="0"/>
    <s v="300-IE-L-10501-VG-04"/>
    <s v="Transporte dentro del país"/>
    <n v="100000"/>
    <n v="0"/>
    <n v="100000"/>
    <n v="0"/>
    <n v="0"/>
    <n v="100000"/>
  </r>
  <r>
    <x v="2"/>
    <x v="5"/>
    <x v="8"/>
    <x v="8"/>
    <s v="10502"/>
    <s v="CI"/>
    <x v="3"/>
    <x v="0"/>
    <s v="300-IE-L-10502-CI-01"/>
    <s v="Viáticos dentro del país"/>
    <n v="100000"/>
    <n v="0"/>
    <n v="100000"/>
    <n v="0"/>
    <n v="100000"/>
    <n v="0"/>
  </r>
  <r>
    <x v="2"/>
    <x v="5"/>
    <x v="8"/>
    <x v="8"/>
    <s v="10502"/>
    <s v="CI"/>
    <x v="10"/>
    <x v="0"/>
    <s v="300-IE-L-10502-CI-02"/>
    <s v="Viáticos dentro del país"/>
    <n v="100000"/>
    <n v="0"/>
    <n v="100000"/>
    <n v="0"/>
    <n v="100000"/>
    <n v="0"/>
  </r>
  <r>
    <x v="2"/>
    <x v="5"/>
    <x v="8"/>
    <x v="8"/>
    <s v="10502"/>
    <s v="CI"/>
    <x v="8"/>
    <x v="0"/>
    <s v="300-IE-L-10502-CI-06"/>
    <s v="Viáticos dentro del país"/>
    <n v="125000"/>
    <n v="0"/>
    <n v="125000"/>
    <n v="0"/>
    <n v="125000"/>
    <n v="0"/>
  </r>
  <r>
    <x v="2"/>
    <x v="5"/>
    <x v="8"/>
    <x v="8"/>
    <s v="10502"/>
    <s v="CJ"/>
    <x v="3"/>
    <x v="0"/>
    <s v="300-IE-L-10502-CJ-01"/>
    <s v="Viáticos dentro del país"/>
    <n v="111100"/>
    <n v="0"/>
    <n v="111100"/>
    <n v="41100"/>
    <n v="49100"/>
    <n v="20900"/>
  </r>
  <r>
    <x v="2"/>
    <x v="5"/>
    <x v="8"/>
    <x v="8"/>
    <s v="10502"/>
    <s v="GP"/>
    <x v="5"/>
    <x v="0"/>
    <s v="300-IE-L-10502-GP-03"/>
    <s v="Viáticos dentro del país"/>
    <n v="200000"/>
    <n v="0"/>
    <n v="200000"/>
    <n v="0"/>
    <n v="50000"/>
    <n v="150000"/>
  </r>
  <r>
    <x v="2"/>
    <x v="5"/>
    <x v="8"/>
    <x v="8"/>
    <s v="10502"/>
    <s v="VG"/>
    <x v="3"/>
    <x v="0"/>
    <s v="300-IE-L-10502-VG-01"/>
    <s v="Viáticos dentro del país"/>
    <n v="400000"/>
    <n v="0"/>
    <n v="400000"/>
    <n v="0"/>
    <n v="0"/>
    <n v="400000"/>
  </r>
  <r>
    <x v="2"/>
    <x v="5"/>
    <x v="8"/>
    <x v="8"/>
    <s v="10502"/>
    <s v="VG"/>
    <x v="7"/>
    <x v="0"/>
    <s v="300-IE-L-10502-VG-04"/>
    <s v="Viáticos dentro del país"/>
    <n v="1300000"/>
    <n v="0"/>
    <n v="1300000"/>
    <n v="107100"/>
    <n v="-39600"/>
    <n v="1232500"/>
  </r>
  <r>
    <x v="2"/>
    <x v="5"/>
    <x v="8"/>
    <x v="8"/>
    <s v="10701"/>
    <s v="GP"/>
    <x v="5"/>
    <x v="0"/>
    <s v="300-IE-L-10701-GP-03"/>
    <s v="Actividades de capacitación"/>
    <n v="1000000"/>
    <n v="0"/>
    <n v="1000000"/>
    <n v="0"/>
    <n v="0"/>
    <n v="1000000"/>
  </r>
  <r>
    <x v="2"/>
    <x v="5"/>
    <x v="8"/>
    <x v="8"/>
    <s v="10701"/>
    <s v="GP"/>
    <x v="5"/>
    <x v="1"/>
    <s v="300-IE-L-10701-GP-03-M4"/>
    <s v="Actividades de capacitación"/>
    <n v="0"/>
    <n v="500000"/>
    <n v="500000"/>
    <n v="0"/>
    <n v="0"/>
    <n v="500000"/>
  </r>
  <r>
    <x v="2"/>
    <x v="6"/>
    <x v="9"/>
    <x v="9"/>
    <s v="10502"/>
    <s v="CA"/>
    <x v="9"/>
    <x v="0"/>
    <s v="300-IS-K-10502-CA-05"/>
    <s v="Viáticos dentro del país"/>
    <n v="200000"/>
    <n v="0"/>
    <n v="200000"/>
    <n v="0"/>
    <n v="0"/>
    <n v="200000"/>
  </r>
  <r>
    <x v="2"/>
    <x v="6"/>
    <x v="9"/>
    <x v="9"/>
    <s v="10701"/>
    <s v="CA"/>
    <x v="9"/>
    <x v="0"/>
    <s v="300-IS-K-10701-CA-05"/>
    <s v="Actividades de capacitación"/>
    <n v="17465000"/>
    <n v="0"/>
    <n v="17465000"/>
    <n v="5842199.2699999996"/>
    <n v="7006241.8600000003"/>
    <n v="4616558.87"/>
  </r>
  <r>
    <x v="2"/>
    <x v="8"/>
    <x v="7"/>
    <x v="7"/>
    <s v="10501"/>
    <s v="RB"/>
    <x v="4"/>
    <x v="0"/>
    <s v="300-PT-E-10501-RB-08"/>
    <s v="Transporte dentro del país"/>
    <n v="500000"/>
    <n v="0"/>
    <n v="500000"/>
    <n v="4000"/>
    <n v="127460"/>
    <n v="368540"/>
  </r>
  <r>
    <x v="2"/>
    <x v="8"/>
    <x v="7"/>
    <x v="7"/>
    <s v="10501"/>
    <s v="RP"/>
    <x v="4"/>
    <x v="0"/>
    <s v="300-PT-E-10501-RP-08"/>
    <s v="Transporte dentro del país"/>
    <n v="500000"/>
    <n v="0"/>
    <n v="500000"/>
    <n v="0"/>
    <n v="0"/>
    <n v="500000"/>
  </r>
  <r>
    <x v="2"/>
    <x v="8"/>
    <x v="7"/>
    <x v="7"/>
    <s v="10502"/>
    <s v="RB"/>
    <x v="4"/>
    <x v="0"/>
    <s v="300-PT-E-10502-RB-08"/>
    <s v="Viáticos dentro del país"/>
    <n v="1000000"/>
    <n v="-1000000"/>
    <n v="0"/>
    <n v="0"/>
    <n v="0"/>
    <n v="0"/>
  </r>
  <r>
    <x v="2"/>
    <x v="8"/>
    <x v="7"/>
    <x v="7"/>
    <s v="10502"/>
    <s v="RP"/>
    <x v="4"/>
    <x v="0"/>
    <s v="300-PT-E-10502-RP-08"/>
    <s v="Viáticos dentro del país"/>
    <n v="1000000"/>
    <n v="-1000000"/>
    <n v="0"/>
    <n v="0"/>
    <n v="0"/>
    <n v="0"/>
  </r>
  <r>
    <x v="2"/>
    <x v="8"/>
    <x v="9"/>
    <x v="9"/>
    <s v="10502"/>
    <s v="RN"/>
    <x v="9"/>
    <x v="0"/>
    <s v="300-PT-K-10502-RN-05"/>
    <s v="Viáticos dentro del país"/>
    <n v="96000"/>
    <n v="0"/>
    <n v="96000"/>
    <n v="0"/>
    <n v="96000"/>
    <n v="0"/>
  </r>
  <r>
    <x v="2"/>
    <x v="8"/>
    <x v="8"/>
    <x v="8"/>
    <s v="10501"/>
    <s v="RP"/>
    <x v="3"/>
    <x v="0"/>
    <s v="300-PT-L-10501-RP-01"/>
    <s v="Transporte dentro del país"/>
    <n v="100000"/>
    <n v="0"/>
    <n v="100000"/>
    <n v="40810"/>
    <n v="2010"/>
    <n v="57180"/>
  </r>
  <r>
    <x v="2"/>
    <x v="8"/>
    <x v="8"/>
    <x v="8"/>
    <s v="10502"/>
    <s v="RB"/>
    <x v="3"/>
    <x v="2"/>
    <s v="300-PT-L-10502-RB-01-M2"/>
    <s v="Viáticos dentro del país"/>
    <n v="0"/>
    <n v="1000000"/>
    <n v="1000000"/>
    <n v="66000"/>
    <n v="799400"/>
    <n v="134600"/>
  </r>
  <r>
    <x v="2"/>
    <x v="8"/>
    <x v="8"/>
    <x v="8"/>
    <s v="10502"/>
    <s v="RP"/>
    <x v="3"/>
    <x v="0"/>
    <s v="300-PT-L-10502-RP-01"/>
    <s v="Viáticos dentro del país"/>
    <n v="200000"/>
    <n v="0"/>
    <n v="200000"/>
    <n v="148400"/>
    <n v="46000"/>
    <n v="56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51D09B-FBE7-413A-92C8-C9FBD143052C}"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G23"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axis="axisRow" showAll="0">
      <items count="9">
        <item x="3"/>
        <item x="0"/>
        <item x="1"/>
        <item x="2"/>
        <item x="4"/>
        <item x="6"/>
        <item x="7"/>
        <item x="5"/>
        <item t="default"/>
      </items>
    </pivotField>
    <pivotField showAll="0"/>
  </pivotFields>
  <rowFields count="3">
    <field x="1"/>
    <field x="2"/>
    <field x="5"/>
  </rowFields>
  <rowItems count="20">
    <i>
      <x/>
    </i>
    <i r="1">
      <x v="1"/>
    </i>
    <i r="2">
      <x/>
    </i>
    <i r="2">
      <x v="1"/>
    </i>
    <i r="2">
      <x v="2"/>
    </i>
    <i r="2">
      <x v="3"/>
    </i>
    <i r="2">
      <x v="4"/>
    </i>
    <i r="2">
      <x v="5"/>
    </i>
    <i>
      <x v="2"/>
    </i>
    <i r="1">
      <x/>
    </i>
    <i r="2">
      <x v="1"/>
    </i>
    <i r="2">
      <x v="4"/>
    </i>
    <i r="1">
      <x v="3"/>
    </i>
    <i r="2">
      <x/>
    </i>
    <i r="2">
      <x v="1"/>
    </i>
    <i r="2">
      <x v="2"/>
    </i>
    <i r="2">
      <x v="3"/>
    </i>
    <i r="2">
      <x v="4"/>
    </i>
    <i r="2">
      <x v="5"/>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BA53BFD-9071-4FE0-B37E-92B5ED222D26}"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9"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showAll="0"/>
    <pivotField showAll="0"/>
  </pivotFields>
  <rowFields count="2">
    <field x="1"/>
    <field x="2"/>
  </rowFields>
  <rowItems count="6">
    <i>
      <x/>
    </i>
    <i r="1">
      <x v="1"/>
    </i>
    <i>
      <x v="2"/>
    </i>
    <i r="1">
      <x/>
    </i>
    <i r="1">
      <x v="3"/>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8F0AB38-10F4-43B1-9BC7-C8F7660314DE}"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0:C36"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showAll="0"/>
    <pivotField showAll="0"/>
  </pivotFields>
  <rowFields count="2">
    <field x="0"/>
    <field x="1"/>
  </rowFields>
  <rowItems count="6">
    <i>
      <x/>
    </i>
    <i r="1">
      <x v="1"/>
    </i>
    <i>
      <x v="2"/>
    </i>
    <i r="1">
      <x/>
    </i>
    <i r="1">
      <x v="3"/>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C165969-7888-4AF3-A11A-53552BC8B99C}"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0:G50"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axis="axisRow" showAll="0">
      <items count="13">
        <item x="1"/>
        <item x="2"/>
        <item x="3"/>
        <item x="7"/>
        <item x="8"/>
        <item x="4"/>
        <item x="5"/>
        <item x="11"/>
        <item x="9"/>
        <item x="6"/>
        <item x="10"/>
        <item x="0"/>
        <item t="default"/>
      </items>
    </pivotField>
    <pivotField showAll="0"/>
  </pivotFields>
  <rowFields count="3">
    <field x="0"/>
    <field x="1"/>
    <field x="4"/>
  </rowFields>
  <rowItems count="20">
    <i>
      <x/>
    </i>
    <i r="1">
      <x v="1"/>
    </i>
    <i r="2">
      <x/>
    </i>
    <i r="2">
      <x v="1"/>
    </i>
    <i r="2">
      <x v="2"/>
    </i>
    <i r="2">
      <x v="5"/>
    </i>
    <i r="2">
      <x v="6"/>
    </i>
    <i r="2">
      <x v="9"/>
    </i>
    <i>
      <x v="2"/>
    </i>
    <i r="1">
      <x/>
    </i>
    <i r="2">
      <x v="1"/>
    </i>
    <i r="2">
      <x v="5"/>
    </i>
    <i r="1">
      <x v="3"/>
    </i>
    <i r="2">
      <x/>
    </i>
    <i r="2">
      <x v="1"/>
    </i>
    <i r="2">
      <x v="2"/>
    </i>
    <i r="2">
      <x v="5"/>
    </i>
    <i r="2">
      <x v="6"/>
    </i>
    <i r="2">
      <x v="9"/>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D9F7927-74B5-4B20-A08C-1FBA97DB2B7E}" name="TablaDinámica2" cacheId="2" applyNumberFormats="0" applyBorderFormats="0" applyFontFormats="0" applyPatternFormats="0" applyAlignmentFormats="0" applyWidthHeightFormats="1" dataCaption="Valores" updatedVersion="7" minRefreshableVersion="3" useAutoFormatting="1" itemPrintTitles="1" createdVersion="6" indent="0" compact="0" compactData="0" multipleFieldFilters="0">
  <location ref="A3:F5" firstHeaderRow="0" firstDataRow="1" firstDataCol="3"/>
  <pivotFields count="16">
    <pivotField axis="axisRow" compact="0" outline="0" showAll="0" defaultSubtotal="0">
      <items count="3">
        <item h="1" x="0"/>
        <item x="1"/>
        <item h="1" x="2"/>
      </items>
    </pivotField>
    <pivotField compact="0" outline="0" showAll="0" defaultSubtotal="0"/>
    <pivotField compact="0" outline="0" showAll="0" defaultSubtotal="0"/>
    <pivotField axis="axisRow" compact="0" outline="0" showAll="0" defaultSubtotal="0">
      <items count="10">
        <item x="0"/>
        <item h="1" x="9"/>
        <item h="1" x="8"/>
        <item x="5"/>
        <item h="1" x="6"/>
        <item h="1" x="2"/>
        <item h="1" x="7"/>
        <item h="1" x="4"/>
        <item h="1" x="1"/>
        <item h="1" x="3"/>
      </items>
    </pivotField>
    <pivotField compact="0" outline="0" showAll="0" defaultSubtotal="0"/>
    <pivotField compact="0" outline="0" showAll="0" defaultSubtotal="0"/>
    <pivotField axis="axisRow" compact="0" outline="0" showAll="0" defaultSubtotal="0">
      <items count="11">
        <item h="1" x="3"/>
        <item h="1" x="10"/>
        <item h="1" x="5"/>
        <item x="7"/>
        <item h="1" x="9"/>
        <item h="1" x="8"/>
        <item h="1" x="1"/>
        <item h="1" x="4"/>
        <item h="1" x="6"/>
        <item h="1" x="0"/>
        <item h="1" x="2"/>
      </items>
    </pivotField>
    <pivotField compact="0" outline="0" subtotalTop="0" showAll="0" defaultSubtotal="0"/>
    <pivotField compact="0" outline="0" showAll="0" defaultSubtotal="0"/>
    <pivotField compact="0" outline="0" showAll="0" defaultSubtotal="0"/>
    <pivotField compact="0" numFmtId="4" outline="0" showAll="0" defaultSubtotal="0"/>
    <pivotField compact="0" numFmtId="4" outline="0" showAll="0" defaultSubtotal="0"/>
    <pivotField dataField="1" compact="0" numFmtId="4" outline="0" showAll="0" defaultSubtotal="0"/>
    <pivotField dataField="1" compact="0" numFmtId="4" outline="0" showAll="0" defaultSubtotal="0"/>
    <pivotField compact="0" numFmtId="4" outline="0" showAll="0" defaultSubtotal="0"/>
    <pivotField dataField="1" compact="0" numFmtId="4" outline="0" showAll="0" defaultSubtotal="0"/>
  </pivotFields>
  <rowFields count="3">
    <field x="0"/>
    <field x="3"/>
    <field x="6"/>
  </rowFields>
  <rowItems count="2">
    <i>
      <x v="1"/>
      <x v="3"/>
      <x v="3"/>
    </i>
    <i t="grand">
      <x/>
    </i>
  </rowItems>
  <colFields count="1">
    <field x="-2"/>
  </colFields>
  <colItems count="3">
    <i>
      <x/>
    </i>
    <i i="1">
      <x v="1"/>
    </i>
    <i i="2">
      <x v="2"/>
    </i>
  </colItems>
  <dataFields count="3">
    <dataField name="PRESUPUESTO PROGRAMADO" fld="12" baseField="0" baseItem="0"/>
    <dataField name="PRESUPUESTO EJECUTADO" fld="13" baseField="0" baseItem="0"/>
    <dataField name="PRESUPUESTO POR EJECUTAR" fld="15" baseField="0" baseItem="0"/>
  </dataFields>
  <formats count="55">
    <format dxfId="54">
      <pivotArea outline="0" collapsedLevelsAreSubtotals="1" fieldPosition="0"/>
    </format>
    <format dxfId="53">
      <pivotArea dataOnly="0" labelOnly="1" outline="0" fieldPosition="0">
        <references count="1">
          <reference field="4294967294" count="3">
            <x v="0"/>
            <x v="1"/>
            <x v="2"/>
          </reference>
        </references>
      </pivotArea>
    </format>
    <format dxfId="52">
      <pivotArea dataOnly="0" labelOnly="1" grandRow="1" outline="0" fieldPosition="0"/>
    </format>
    <format dxfId="51">
      <pivotArea dataOnly="0" labelOnly="1" outline="0" fieldPosition="0">
        <references count="3">
          <reference field="0" count="1" selected="0">
            <x v="0"/>
          </reference>
          <reference field="3" count="1" selected="0">
            <x v="0"/>
          </reference>
          <reference field="6" count="4">
            <x v="6"/>
            <x v="7"/>
            <x v="9"/>
            <x v="10"/>
          </reference>
        </references>
      </pivotArea>
    </format>
    <format dxfId="50">
      <pivotArea dataOnly="0" labelOnly="1" outline="0" fieldPosition="0">
        <references count="3">
          <reference field="0" count="1" selected="0">
            <x v="0"/>
          </reference>
          <reference field="3" count="1" selected="0">
            <x v="5"/>
          </reference>
          <reference field="6" count="2">
            <x v="0"/>
            <x v="7"/>
          </reference>
        </references>
      </pivotArea>
    </format>
    <format dxfId="49">
      <pivotArea dataOnly="0" labelOnly="1" outline="0" fieldPosition="0">
        <references count="3">
          <reference field="0" count="1" selected="0">
            <x v="0"/>
          </reference>
          <reference field="3" count="1" selected="0">
            <x v="7"/>
          </reference>
          <reference field="6" count="1">
            <x v="8"/>
          </reference>
        </references>
      </pivotArea>
    </format>
    <format dxfId="48">
      <pivotArea dataOnly="0" labelOnly="1" outline="0" fieldPosition="0">
        <references count="3">
          <reference field="0" count="1" selected="0">
            <x v="0"/>
          </reference>
          <reference field="3" count="1" selected="0">
            <x v="8"/>
          </reference>
          <reference field="6" count="3">
            <x v="0"/>
            <x v="2"/>
            <x v="7"/>
          </reference>
        </references>
      </pivotArea>
    </format>
    <format dxfId="47">
      <pivotArea dataOnly="0" labelOnly="1" outline="0" fieldPosition="0">
        <references count="3">
          <reference field="0" count="1" selected="0">
            <x v="0"/>
          </reference>
          <reference field="3" count="1" selected="0">
            <x v="9"/>
          </reference>
          <reference field="6" count="1">
            <x v="7"/>
          </reference>
        </references>
      </pivotArea>
    </format>
    <format dxfId="46">
      <pivotArea dataOnly="0" labelOnly="1" outline="0" fieldPosition="0">
        <references count="3">
          <reference field="0" count="1" selected="0">
            <x v="1"/>
          </reference>
          <reference field="3" count="1" selected="0">
            <x v="0"/>
          </reference>
          <reference field="6" count="2">
            <x v="6"/>
            <x v="9"/>
          </reference>
        </references>
      </pivotArea>
    </format>
    <format dxfId="45">
      <pivotArea dataOnly="0" labelOnly="1" outline="0" fieldPosition="0">
        <references count="3">
          <reference field="0" count="1" selected="0">
            <x v="1"/>
          </reference>
          <reference field="3" count="1" selected="0">
            <x v="3"/>
          </reference>
          <reference field="6" count="2">
            <x v="2"/>
            <x v="3"/>
          </reference>
        </references>
      </pivotArea>
    </format>
    <format dxfId="44">
      <pivotArea dataOnly="0" labelOnly="1" outline="0" fieldPosition="0">
        <references count="3">
          <reference field="0" count="1" selected="0">
            <x v="1"/>
          </reference>
          <reference field="3" count="1" selected="0">
            <x v="4"/>
          </reference>
          <reference field="6" count="5">
            <x v="0"/>
            <x v="2"/>
            <x v="3"/>
            <x v="4"/>
            <x v="5"/>
          </reference>
        </references>
      </pivotArea>
    </format>
    <format dxfId="43">
      <pivotArea dataOnly="0" labelOnly="1" outline="0" fieldPosition="0">
        <references count="3">
          <reference field="0" count="1" selected="0">
            <x v="1"/>
          </reference>
          <reference field="3" count="1" selected="0">
            <x v="6"/>
          </reference>
          <reference field="6" count="2">
            <x v="0"/>
            <x v="7"/>
          </reference>
        </references>
      </pivotArea>
    </format>
    <format dxfId="42">
      <pivotArea dataOnly="0" labelOnly="1" outline="0" fieldPosition="0">
        <references count="3">
          <reference field="0" count="1" selected="0">
            <x v="2"/>
          </reference>
          <reference field="3" count="1" selected="0">
            <x v="0"/>
          </reference>
          <reference field="6" count="1">
            <x v="9"/>
          </reference>
        </references>
      </pivotArea>
    </format>
    <format dxfId="41">
      <pivotArea dataOnly="0" labelOnly="1" outline="0" fieldPosition="0">
        <references count="3">
          <reference field="0" count="1" selected="0">
            <x v="2"/>
          </reference>
          <reference field="3" count="1" selected="0">
            <x v="1"/>
          </reference>
          <reference field="6" count="2">
            <x v="2"/>
            <x v="4"/>
          </reference>
        </references>
      </pivotArea>
    </format>
    <format dxfId="40">
      <pivotArea dataOnly="0" labelOnly="1" outline="0" fieldPosition="0">
        <references count="3">
          <reference field="0" count="1" selected="0">
            <x v="2"/>
          </reference>
          <reference field="3" count="1" selected="0">
            <x v="2"/>
          </reference>
          <reference field="6" count="5">
            <x v="0"/>
            <x v="1"/>
            <x v="2"/>
            <x v="3"/>
            <x v="5"/>
          </reference>
        </references>
      </pivotArea>
    </format>
    <format dxfId="39">
      <pivotArea dataOnly="0" labelOnly="1" outline="0" fieldPosition="0">
        <references count="3">
          <reference field="0" count="1" selected="0">
            <x v="2"/>
          </reference>
          <reference field="3" count="1" selected="0">
            <x v="5"/>
          </reference>
          <reference field="6" count="1">
            <x v="0"/>
          </reference>
        </references>
      </pivotArea>
    </format>
    <format dxfId="38">
      <pivotArea dataOnly="0" labelOnly="1" outline="0" fieldPosition="0">
        <references count="3">
          <reference field="0" count="1" selected="0">
            <x v="2"/>
          </reference>
          <reference field="3" count="1" selected="0">
            <x v="6"/>
          </reference>
          <reference field="6" count="1">
            <x v="7"/>
          </reference>
        </references>
      </pivotArea>
    </format>
    <format dxfId="37">
      <pivotArea type="all" dataOnly="0" outline="0" fieldPosition="0"/>
    </format>
    <format dxfId="36">
      <pivotArea outline="0" collapsedLevelsAreSubtotals="1" fieldPosition="0"/>
    </format>
    <format dxfId="35">
      <pivotArea dataOnly="0" labelOnly="1" outline="0" fieldPosition="0">
        <references count="1">
          <reference field="0" count="0"/>
        </references>
      </pivotArea>
    </format>
    <format dxfId="34">
      <pivotArea dataOnly="0" labelOnly="1" grandRow="1" outline="0" fieldPosition="0"/>
    </format>
    <format dxfId="33">
      <pivotArea dataOnly="0" labelOnly="1" outline="0" fieldPosition="0">
        <references count="2">
          <reference field="0" count="1" selected="0">
            <x v="0"/>
          </reference>
          <reference field="3" count="5">
            <x v="0"/>
            <x v="5"/>
            <x v="7"/>
            <x v="8"/>
            <x v="9"/>
          </reference>
        </references>
      </pivotArea>
    </format>
    <format dxfId="32">
      <pivotArea dataOnly="0" labelOnly="1" outline="0" fieldPosition="0">
        <references count="2">
          <reference field="0" count="1" selected="0">
            <x v="1"/>
          </reference>
          <reference field="3" count="4">
            <x v="0"/>
            <x v="3"/>
            <x v="4"/>
            <x v="6"/>
          </reference>
        </references>
      </pivotArea>
    </format>
    <format dxfId="31">
      <pivotArea dataOnly="0" labelOnly="1" outline="0" fieldPosition="0">
        <references count="2">
          <reference field="0" count="1" selected="0">
            <x v="2"/>
          </reference>
          <reference field="3" count="5">
            <x v="0"/>
            <x v="1"/>
            <x v="2"/>
            <x v="5"/>
            <x v="6"/>
          </reference>
        </references>
      </pivotArea>
    </format>
    <format dxfId="30">
      <pivotArea dataOnly="0" labelOnly="1" outline="0" fieldPosition="0">
        <references count="3">
          <reference field="0" count="1" selected="0">
            <x v="0"/>
          </reference>
          <reference field="3" count="1" selected="0">
            <x v="0"/>
          </reference>
          <reference field="6" count="4">
            <x v="6"/>
            <x v="7"/>
            <x v="9"/>
            <x v="10"/>
          </reference>
        </references>
      </pivotArea>
    </format>
    <format dxfId="29">
      <pivotArea dataOnly="0" labelOnly="1" outline="0" fieldPosition="0">
        <references count="3">
          <reference field="0" count="1" selected="0">
            <x v="0"/>
          </reference>
          <reference field="3" count="1" selected="0">
            <x v="5"/>
          </reference>
          <reference field="6" count="2">
            <x v="0"/>
            <x v="7"/>
          </reference>
        </references>
      </pivotArea>
    </format>
    <format dxfId="28">
      <pivotArea dataOnly="0" labelOnly="1" outline="0" fieldPosition="0">
        <references count="3">
          <reference field="0" count="1" selected="0">
            <x v="0"/>
          </reference>
          <reference field="3" count="1" selected="0">
            <x v="7"/>
          </reference>
          <reference field="6" count="1">
            <x v="8"/>
          </reference>
        </references>
      </pivotArea>
    </format>
    <format dxfId="27">
      <pivotArea dataOnly="0" labelOnly="1" outline="0" fieldPosition="0">
        <references count="3">
          <reference field="0" count="1" selected="0">
            <x v="0"/>
          </reference>
          <reference field="3" count="1" selected="0">
            <x v="8"/>
          </reference>
          <reference field="6" count="3">
            <x v="0"/>
            <x v="2"/>
            <x v="7"/>
          </reference>
        </references>
      </pivotArea>
    </format>
    <format dxfId="26">
      <pivotArea dataOnly="0" labelOnly="1" outline="0" fieldPosition="0">
        <references count="3">
          <reference field="0" count="1" selected="0">
            <x v="0"/>
          </reference>
          <reference field="3" count="1" selected="0">
            <x v="9"/>
          </reference>
          <reference field="6" count="1">
            <x v="7"/>
          </reference>
        </references>
      </pivotArea>
    </format>
    <format dxfId="25">
      <pivotArea dataOnly="0" labelOnly="1" outline="0" fieldPosition="0">
        <references count="3">
          <reference field="0" count="1" selected="0">
            <x v="1"/>
          </reference>
          <reference field="3" count="1" selected="0">
            <x v="0"/>
          </reference>
          <reference field="6" count="2">
            <x v="6"/>
            <x v="9"/>
          </reference>
        </references>
      </pivotArea>
    </format>
    <format dxfId="24">
      <pivotArea dataOnly="0" labelOnly="1" outline="0" fieldPosition="0">
        <references count="3">
          <reference field="0" count="1" selected="0">
            <x v="1"/>
          </reference>
          <reference field="3" count="1" selected="0">
            <x v="3"/>
          </reference>
          <reference field="6" count="2">
            <x v="2"/>
            <x v="3"/>
          </reference>
        </references>
      </pivotArea>
    </format>
    <format dxfId="23">
      <pivotArea dataOnly="0" labelOnly="1" outline="0" fieldPosition="0">
        <references count="3">
          <reference field="0" count="1" selected="0">
            <x v="1"/>
          </reference>
          <reference field="3" count="1" selected="0">
            <x v="4"/>
          </reference>
          <reference field="6" count="5">
            <x v="0"/>
            <x v="2"/>
            <x v="3"/>
            <x v="4"/>
            <x v="5"/>
          </reference>
        </references>
      </pivotArea>
    </format>
    <format dxfId="22">
      <pivotArea dataOnly="0" labelOnly="1" outline="0" fieldPosition="0">
        <references count="3">
          <reference field="0" count="1" selected="0">
            <x v="1"/>
          </reference>
          <reference field="3" count="1" selected="0">
            <x v="6"/>
          </reference>
          <reference field="6" count="2">
            <x v="0"/>
            <x v="7"/>
          </reference>
        </references>
      </pivotArea>
    </format>
    <format dxfId="21">
      <pivotArea dataOnly="0" labelOnly="1" outline="0" fieldPosition="0">
        <references count="3">
          <reference field="0" count="1" selected="0">
            <x v="2"/>
          </reference>
          <reference field="3" count="1" selected="0">
            <x v="0"/>
          </reference>
          <reference field="6" count="1">
            <x v="9"/>
          </reference>
        </references>
      </pivotArea>
    </format>
    <format dxfId="20">
      <pivotArea dataOnly="0" labelOnly="1" outline="0" fieldPosition="0">
        <references count="3">
          <reference field="0" count="1" selected="0">
            <x v="2"/>
          </reference>
          <reference field="3" count="1" selected="0">
            <x v="1"/>
          </reference>
          <reference field="6" count="2">
            <x v="2"/>
            <x v="4"/>
          </reference>
        </references>
      </pivotArea>
    </format>
    <format dxfId="19">
      <pivotArea dataOnly="0" labelOnly="1" outline="0" fieldPosition="0">
        <references count="3">
          <reference field="0" count="1" selected="0">
            <x v="2"/>
          </reference>
          <reference field="3" count="1" selected="0">
            <x v="2"/>
          </reference>
          <reference field="6" count="5">
            <x v="0"/>
            <x v="1"/>
            <x v="2"/>
            <x v="3"/>
            <x v="5"/>
          </reference>
        </references>
      </pivotArea>
    </format>
    <format dxfId="18">
      <pivotArea dataOnly="0" labelOnly="1" outline="0" fieldPosition="0">
        <references count="3">
          <reference field="0" count="1" selected="0">
            <x v="2"/>
          </reference>
          <reference field="3" count="1" selected="0">
            <x v="5"/>
          </reference>
          <reference field="6" count="1">
            <x v="0"/>
          </reference>
        </references>
      </pivotArea>
    </format>
    <format dxfId="17">
      <pivotArea dataOnly="0" labelOnly="1" outline="0" fieldPosition="0">
        <references count="3">
          <reference field="0" count="1" selected="0">
            <x v="2"/>
          </reference>
          <reference field="3" count="1" selected="0">
            <x v="6"/>
          </reference>
          <reference field="6" count="1">
            <x v="7"/>
          </reference>
        </references>
      </pivotArea>
    </format>
    <format dxfId="16">
      <pivotArea outline="0" fieldPosition="0">
        <references count="3">
          <reference field="0" count="1" selected="0">
            <x v="1"/>
          </reference>
          <reference field="3" count="1" selected="0">
            <x v="3"/>
          </reference>
          <reference field="6" count="2" selected="0">
            <x v="2"/>
            <x v="3"/>
          </reference>
        </references>
      </pivotArea>
    </format>
    <format dxfId="15">
      <pivotArea dataOnly="0" labelOnly="1" outline="0" fieldPosition="0">
        <references count="2">
          <reference field="0" count="1" selected="0">
            <x v="1"/>
          </reference>
          <reference field="3" count="1">
            <x v="3"/>
          </reference>
        </references>
      </pivotArea>
    </format>
    <format dxfId="14">
      <pivotArea dataOnly="0" labelOnly="1" outline="0" fieldPosition="0">
        <references count="3">
          <reference field="0" count="1" selected="0">
            <x v="1"/>
          </reference>
          <reference field="3" count="1" selected="0">
            <x v="3"/>
          </reference>
          <reference field="6" count="2">
            <x v="2"/>
            <x v="3"/>
          </reference>
        </references>
      </pivotArea>
    </format>
    <format dxfId="13">
      <pivotArea outline="0" fieldPosition="0">
        <references count="3">
          <reference field="0" count="1" selected="0">
            <x v="1"/>
          </reference>
          <reference field="3" count="1" selected="0">
            <x v="3"/>
          </reference>
          <reference field="6" count="1" selected="0">
            <x v="2"/>
          </reference>
        </references>
      </pivotArea>
    </format>
    <format dxfId="12">
      <pivotArea dataOnly="0" labelOnly="1" outline="0" fieldPosition="0">
        <references count="3">
          <reference field="0" count="1" selected="0">
            <x v="1"/>
          </reference>
          <reference field="3" count="1" selected="0">
            <x v="3"/>
          </reference>
          <reference field="6" count="1">
            <x v="2"/>
          </reference>
        </references>
      </pivotArea>
    </format>
    <format dxfId="11">
      <pivotArea field="0" type="button" dataOnly="0" labelOnly="1" outline="0" axis="axisRow" fieldPosition="0"/>
    </format>
    <format dxfId="10">
      <pivotArea field="3" type="button" dataOnly="0" labelOnly="1" outline="0" axis="axisRow" fieldPosition="1"/>
    </format>
    <format dxfId="9">
      <pivotArea field="6" type="button" dataOnly="0" labelOnly="1" outline="0" axis="axisRow" fieldPosition="2"/>
    </format>
    <format dxfId="8">
      <pivotArea dataOnly="0" labelOnly="1" outline="0" fieldPosition="0">
        <references count="1">
          <reference field="4294967294" count="3">
            <x v="0"/>
            <x v="1"/>
            <x v="2"/>
          </reference>
        </references>
      </pivotArea>
    </format>
    <format dxfId="7">
      <pivotArea field="0" type="button" dataOnly="0" labelOnly="1" outline="0" axis="axisRow" fieldPosition="0"/>
    </format>
    <format dxfId="6">
      <pivotArea field="3" type="button" dataOnly="0" labelOnly="1" outline="0" axis="axisRow" fieldPosition="1"/>
    </format>
    <format dxfId="5">
      <pivotArea field="6" type="button" dataOnly="0" labelOnly="1" outline="0" axis="axisRow" fieldPosition="2"/>
    </format>
    <format dxfId="4">
      <pivotArea dataOnly="0" labelOnly="1" outline="0" fieldPosition="0">
        <references count="1">
          <reference field="4294967294" count="3">
            <x v="0"/>
            <x v="1"/>
            <x v="2"/>
          </reference>
        </references>
      </pivotArea>
    </format>
    <format dxfId="3">
      <pivotArea field="0" type="button" dataOnly="0" labelOnly="1" outline="0" axis="axisRow" fieldPosition="0"/>
    </format>
    <format dxfId="2">
      <pivotArea field="3" type="button" dataOnly="0" labelOnly="1" outline="0" axis="axisRow" fieldPosition="1"/>
    </format>
    <format dxfId="1">
      <pivotArea field="6" type="button" dataOnly="0" labelOnly="1" outline="0" axis="axisRow" fieldPosition="2"/>
    </format>
    <format dxfId="0">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D762-557E-49D1-8BD9-BB92B1D297C9}">
  <dimension ref="A1:M57"/>
  <sheetViews>
    <sheetView topLeftCell="A34" workbookViewId="0">
      <selection activeCell="F56" sqref="F56"/>
    </sheetView>
  </sheetViews>
  <sheetFormatPr baseColWidth="10" defaultColWidth="11.3984375" defaultRowHeight="11.5" x14ac:dyDescent="0.25"/>
  <cols>
    <col min="1" max="1" width="33.8984375" bestFit="1" customWidth="1"/>
    <col min="2" max="3" width="9.8984375" bestFit="1" customWidth="1"/>
    <col min="5" max="5" width="34" bestFit="1" customWidth="1"/>
    <col min="6" max="7" width="9.8984375" bestFit="1" customWidth="1"/>
    <col min="10" max="10" width="31.59765625" bestFit="1" customWidth="1"/>
  </cols>
  <sheetData>
    <row r="1" spans="1:13" x14ac:dyDescent="0.25">
      <c r="A1" s="194" t="s">
        <v>0</v>
      </c>
      <c r="B1" s="195"/>
      <c r="C1" s="195"/>
      <c r="D1" s="195"/>
      <c r="E1" s="195"/>
      <c r="F1" s="195"/>
      <c r="G1" s="195"/>
      <c r="J1" s="194" t="s">
        <v>1</v>
      </c>
      <c r="K1" s="195"/>
      <c r="L1" s="195"/>
      <c r="M1" s="195"/>
    </row>
    <row r="3" spans="1:13" x14ac:dyDescent="0.25">
      <c r="A3" s="47" t="s">
        <v>2</v>
      </c>
      <c r="B3" t="s">
        <v>3</v>
      </c>
      <c r="C3" t="s">
        <v>4</v>
      </c>
      <c r="E3" s="47" t="s">
        <v>2</v>
      </c>
      <c r="F3" t="s">
        <v>3</v>
      </c>
      <c r="G3" t="s">
        <v>4</v>
      </c>
      <c r="J3" s="53" t="s">
        <v>2</v>
      </c>
      <c r="K3" s="53" t="s">
        <v>5</v>
      </c>
      <c r="L3" s="53" t="s">
        <v>6</v>
      </c>
      <c r="M3" s="53" t="s">
        <v>7</v>
      </c>
    </row>
    <row r="4" spans="1:13" x14ac:dyDescent="0.25">
      <c r="A4" s="48" t="s">
        <v>8</v>
      </c>
      <c r="B4">
        <v>1583</v>
      </c>
      <c r="C4">
        <v>0</v>
      </c>
      <c r="E4" s="48" t="s">
        <v>8</v>
      </c>
      <c r="F4">
        <v>1583</v>
      </c>
      <c r="G4">
        <v>0</v>
      </c>
      <c r="J4" s="54" t="s">
        <v>8</v>
      </c>
      <c r="K4" s="57">
        <v>1583</v>
      </c>
      <c r="L4" s="57">
        <v>951</v>
      </c>
      <c r="M4" s="57">
        <f>SUM(K4:L4)</f>
        <v>2534</v>
      </c>
    </row>
    <row r="5" spans="1:13" x14ac:dyDescent="0.25">
      <c r="A5" s="49" t="s">
        <v>9</v>
      </c>
      <c r="B5">
        <v>1583</v>
      </c>
      <c r="C5">
        <v>0</v>
      </c>
      <c r="E5" s="49" t="s">
        <v>9</v>
      </c>
      <c r="F5">
        <v>1583</v>
      </c>
      <c r="G5">
        <v>0</v>
      </c>
      <c r="J5" s="55" t="s">
        <v>9</v>
      </c>
      <c r="K5" s="58">
        <v>1583</v>
      </c>
      <c r="L5" s="58">
        <v>951</v>
      </c>
      <c r="M5" s="58">
        <f t="shared" ref="M5:M24" si="0">SUM(K5:L5)</f>
        <v>2534</v>
      </c>
    </row>
    <row r="6" spans="1:13" x14ac:dyDescent="0.25">
      <c r="A6" s="48" t="s">
        <v>10</v>
      </c>
      <c r="B6">
        <v>183</v>
      </c>
      <c r="C6">
        <v>0</v>
      </c>
      <c r="E6" s="52" t="s">
        <v>11</v>
      </c>
      <c r="F6">
        <v>162</v>
      </c>
      <c r="G6">
        <v>0</v>
      </c>
      <c r="J6" s="52" t="s">
        <v>11</v>
      </c>
      <c r="K6" s="51">
        <f>162+K18</f>
        <v>178</v>
      </c>
      <c r="L6">
        <f>91+L18</f>
        <v>111</v>
      </c>
      <c r="M6">
        <f t="shared" si="0"/>
        <v>289</v>
      </c>
    </row>
    <row r="7" spans="1:13" x14ac:dyDescent="0.25">
      <c r="A7" s="49" t="s">
        <v>12</v>
      </c>
      <c r="B7">
        <v>58</v>
      </c>
      <c r="C7">
        <v>0</v>
      </c>
      <c r="E7" s="52" t="s">
        <v>13</v>
      </c>
      <c r="F7">
        <v>807</v>
      </c>
      <c r="G7">
        <v>0</v>
      </c>
      <c r="J7" s="52" t="s">
        <v>13</v>
      </c>
      <c r="K7" s="51">
        <f>807+K14+K19</f>
        <v>923</v>
      </c>
      <c r="L7">
        <f>524+L14+L19</f>
        <v>602</v>
      </c>
      <c r="M7">
        <f t="shared" si="0"/>
        <v>1525</v>
      </c>
    </row>
    <row r="8" spans="1:13" x14ac:dyDescent="0.25">
      <c r="A8" s="49" t="s">
        <v>14</v>
      </c>
      <c r="B8">
        <v>125</v>
      </c>
      <c r="E8" s="52" t="s">
        <v>15</v>
      </c>
      <c r="F8">
        <v>123</v>
      </c>
      <c r="G8">
        <v>0</v>
      </c>
      <c r="J8" s="52" t="s">
        <v>15</v>
      </c>
      <c r="K8">
        <f>123+K20</f>
        <v>144</v>
      </c>
      <c r="L8">
        <f>92+L20</f>
        <v>112</v>
      </c>
      <c r="M8">
        <f t="shared" si="0"/>
        <v>256</v>
      </c>
    </row>
    <row r="9" spans="1:13" x14ac:dyDescent="0.25">
      <c r="A9" s="48" t="s">
        <v>16</v>
      </c>
      <c r="B9">
        <v>1766</v>
      </c>
      <c r="C9">
        <v>0</v>
      </c>
      <c r="E9" s="52" t="s">
        <v>17</v>
      </c>
      <c r="F9">
        <v>256</v>
      </c>
      <c r="G9">
        <v>0</v>
      </c>
      <c r="J9" s="52" t="s">
        <v>17</v>
      </c>
      <c r="K9">
        <f>256+K21</f>
        <v>277</v>
      </c>
      <c r="L9">
        <f>52+L16+L21</f>
        <v>77</v>
      </c>
      <c r="M9">
        <f t="shared" si="0"/>
        <v>354</v>
      </c>
    </row>
    <row r="10" spans="1:13" x14ac:dyDescent="0.25">
      <c r="E10" s="52" t="s">
        <v>18</v>
      </c>
      <c r="F10">
        <v>92</v>
      </c>
      <c r="G10">
        <v>0</v>
      </c>
      <c r="J10" s="52" t="s">
        <v>18</v>
      </c>
      <c r="K10">
        <f>92+K22+K15</f>
        <v>99</v>
      </c>
      <c r="L10">
        <f>73+L22</f>
        <v>82</v>
      </c>
      <c r="M10">
        <f t="shared" si="0"/>
        <v>181</v>
      </c>
    </row>
    <row r="11" spans="1:13" x14ac:dyDescent="0.25">
      <c r="E11" s="52" t="s">
        <v>19</v>
      </c>
      <c r="F11">
        <v>143</v>
      </c>
      <c r="J11" s="52" t="s">
        <v>19</v>
      </c>
      <c r="K11">
        <f>143+K23</f>
        <v>145</v>
      </c>
      <c r="L11">
        <f>119+L23</f>
        <v>126</v>
      </c>
      <c r="M11">
        <f t="shared" si="0"/>
        <v>271</v>
      </c>
    </row>
    <row r="12" spans="1:13" x14ac:dyDescent="0.25">
      <c r="E12" s="48" t="s">
        <v>10</v>
      </c>
      <c r="F12">
        <v>183</v>
      </c>
      <c r="G12">
        <v>0</v>
      </c>
      <c r="J12" s="54" t="s">
        <v>10</v>
      </c>
      <c r="K12" s="57">
        <v>183</v>
      </c>
      <c r="L12" s="57">
        <v>159</v>
      </c>
      <c r="M12" s="57">
        <f t="shared" si="0"/>
        <v>342</v>
      </c>
    </row>
    <row r="13" spans="1:13" x14ac:dyDescent="0.25">
      <c r="E13" s="49" t="s">
        <v>12</v>
      </c>
      <c r="F13">
        <v>58</v>
      </c>
      <c r="G13">
        <v>0</v>
      </c>
      <c r="J13" s="55" t="s">
        <v>12</v>
      </c>
      <c r="K13" s="58">
        <v>58</v>
      </c>
      <c r="L13" s="58">
        <v>27</v>
      </c>
      <c r="M13" s="58">
        <f t="shared" si="0"/>
        <v>85</v>
      </c>
    </row>
    <row r="14" spans="1:13" x14ac:dyDescent="0.25">
      <c r="E14" s="52" t="s">
        <v>13</v>
      </c>
      <c r="F14">
        <v>56</v>
      </c>
      <c r="G14">
        <v>0</v>
      </c>
      <c r="J14" s="52" t="s">
        <v>13</v>
      </c>
      <c r="K14">
        <v>56</v>
      </c>
      <c r="L14">
        <v>25</v>
      </c>
      <c r="M14">
        <f t="shared" si="0"/>
        <v>81</v>
      </c>
    </row>
    <row r="15" spans="1:13" x14ac:dyDescent="0.25">
      <c r="E15" s="52" t="s">
        <v>18</v>
      </c>
      <c r="F15">
        <v>2</v>
      </c>
      <c r="G15">
        <v>0</v>
      </c>
      <c r="J15" s="52" t="s">
        <v>18</v>
      </c>
      <c r="K15">
        <v>2</v>
      </c>
      <c r="M15">
        <f t="shared" si="0"/>
        <v>2</v>
      </c>
    </row>
    <row r="16" spans="1:13" x14ac:dyDescent="0.25">
      <c r="E16" s="49" t="s">
        <v>14</v>
      </c>
      <c r="F16">
        <v>125</v>
      </c>
      <c r="J16" s="52" t="s">
        <v>17</v>
      </c>
      <c r="L16">
        <v>2</v>
      </c>
      <c r="M16">
        <f t="shared" si="0"/>
        <v>2</v>
      </c>
    </row>
    <row r="17" spans="1:13" x14ac:dyDescent="0.25">
      <c r="E17" s="52" t="s">
        <v>11</v>
      </c>
      <c r="F17">
        <v>16</v>
      </c>
      <c r="J17" s="55" t="s">
        <v>14</v>
      </c>
      <c r="K17" s="58">
        <v>125</v>
      </c>
      <c r="L17" s="58">
        <v>132</v>
      </c>
      <c r="M17" s="58">
        <f t="shared" si="0"/>
        <v>257</v>
      </c>
    </row>
    <row r="18" spans="1:13" x14ac:dyDescent="0.25">
      <c r="E18" s="52" t="s">
        <v>13</v>
      </c>
      <c r="F18">
        <v>60</v>
      </c>
      <c r="J18" s="52" t="s">
        <v>11</v>
      </c>
      <c r="K18">
        <v>16</v>
      </c>
      <c r="L18">
        <v>20</v>
      </c>
      <c r="M18">
        <f t="shared" si="0"/>
        <v>36</v>
      </c>
    </row>
    <row r="19" spans="1:13" x14ac:dyDescent="0.25">
      <c r="E19" s="52" t="s">
        <v>15</v>
      </c>
      <c r="F19">
        <v>21</v>
      </c>
      <c r="J19" s="52" t="s">
        <v>13</v>
      </c>
      <c r="K19">
        <v>60</v>
      </c>
      <c r="L19">
        <v>53</v>
      </c>
      <c r="M19">
        <f t="shared" si="0"/>
        <v>113</v>
      </c>
    </row>
    <row r="20" spans="1:13" x14ac:dyDescent="0.25">
      <c r="E20" s="52" t="s">
        <v>17</v>
      </c>
      <c r="F20">
        <v>21</v>
      </c>
      <c r="J20" s="52" t="s">
        <v>15</v>
      </c>
      <c r="K20">
        <v>21</v>
      </c>
      <c r="L20">
        <v>20</v>
      </c>
      <c r="M20">
        <f t="shared" si="0"/>
        <v>41</v>
      </c>
    </row>
    <row r="21" spans="1:13" x14ac:dyDescent="0.25">
      <c r="E21" s="52" t="s">
        <v>18</v>
      </c>
      <c r="F21">
        <v>5</v>
      </c>
      <c r="J21" s="52" t="s">
        <v>17</v>
      </c>
      <c r="K21">
        <v>21</v>
      </c>
      <c r="L21">
        <v>23</v>
      </c>
      <c r="M21">
        <f t="shared" si="0"/>
        <v>44</v>
      </c>
    </row>
    <row r="22" spans="1:13" x14ac:dyDescent="0.25">
      <c r="E22" s="52" t="s">
        <v>19</v>
      </c>
      <c r="F22">
        <v>2</v>
      </c>
      <c r="J22" s="52" t="s">
        <v>18</v>
      </c>
      <c r="K22">
        <v>5</v>
      </c>
      <c r="L22">
        <v>9</v>
      </c>
      <c r="M22">
        <f t="shared" si="0"/>
        <v>14</v>
      </c>
    </row>
    <row r="23" spans="1:13" x14ac:dyDescent="0.25">
      <c r="E23" s="48" t="s">
        <v>16</v>
      </c>
      <c r="F23">
        <v>1766</v>
      </c>
      <c r="G23">
        <v>0</v>
      </c>
      <c r="J23" s="52" t="s">
        <v>19</v>
      </c>
      <c r="K23">
        <v>2</v>
      </c>
      <c r="L23">
        <v>7</v>
      </c>
      <c r="M23">
        <f t="shared" si="0"/>
        <v>9</v>
      </c>
    </row>
    <row r="24" spans="1:13" x14ac:dyDescent="0.25">
      <c r="J24" s="56" t="s">
        <v>16</v>
      </c>
      <c r="K24" s="59">
        <v>1766</v>
      </c>
      <c r="L24" s="59">
        <v>1110</v>
      </c>
      <c r="M24" s="59">
        <f t="shared" si="0"/>
        <v>2876</v>
      </c>
    </row>
    <row r="28" spans="1:13" x14ac:dyDescent="0.25">
      <c r="A28" s="194" t="s">
        <v>20</v>
      </c>
      <c r="B28" s="195"/>
      <c r="C28" s="195"/>
      <c r="D28" s="195"/>
      <c r="E28" s="195"/>
      <c r="F28" s="195"/>
      <c r="G28" s="195"/>
    </row>
    <row r="30" spans="1:13" x14ac:dyDescent="0.25">
      <c r="A30" s="47" t="s">
        <v>2</v>
      </c>
      <c r="B30" t="s">
        <v>3</v>
      </c>
      <c r="C30" t="s">
        <v>4</v>
      </c>
      <c r="E30" s="47" t="s">
        <v>2</v>
      </c>
      <c r="F30" t="s">
        <v>3</v>
      </c>
      <c r="G30" t="s">
        <v>4</v>
      </c>
    </row>
    <row r="31" spans="1:13" x14ac:dyDescent="0.25">
      <c r="A31" s="48" t="s">
        <v>8</v>
      </c>
      <c r="B31">
        <v>951</v>
      </c>
      <c r="C31">
        <v>0</v>
      </c>
      <c r="E31" s="48" t="s">
        <v>8</v>
      </c>
      <c r="F31">
        <v>951</v>
      </c>
      <c r="G31">
        <v>0</v>
      </c>
    </row>
    <row r="32" spans="1:13" x14ac:dyDescent="0.25">
      <c r="A32" s="49" t="s">
        <v>9</v>
      </c>
      <c r="B32">
        <v>951</v>
      </c>
      <c r="C32">
        <v>0</v>
      </c>
      <c r="E32" s="49" t="s">
        <v>9</v>
      </c>
      <c r="F32">
        <v>951</v>
      </c>
      <c r="G32">
        <v>0</v>
      </c>
    </row>
    <row r="33" spans="1:7" x14ac:dyDescent="0.25">
      <c r="A33" s="48" t="s">
        <v>10</v>
      </c>
      <c r="B33">
        <v>159</v>
      </c>
      <c r="C33">
        <v>0</v>
      </c>
      <c r="E33" s="52" t="s">
        <v>11</v>
      </c>
      <c r="F33">
        <v>91</v>
      </c>
    </row>
    <row r="34" spans="1:7" x14ac:dyDescent="0.25">
      <c r="A34" s="49" t="s">
        <v>12</v>
      </c>
      <c r="B34">
        <v>27</v>
      </c>
      <c r="C34">
        <v>0</v>
      </c>
      <c r="E34" s="52" t="s">
        <v>13</v>
      </c>
      <c r="F34">
        <v>524</v>
      </c>
      <c r="G34">
        <v>0</v>
      </c>
    </row>
    <row r="35" spans="1:7" x14ac:dyDescent="0.25">
      <c r="A35" s="49" t="s">
        <v>14</v>
      </c>
      <c r="B35">
        <v>132</v>
      </c>
      <c r="C35">
        <v>0</v>
      </c>
      <c r="E35" s="52" t="s">
        <v>15</v>
      </c>
      <c r="F35">
        <v>92</v>
      </c>
      <c r="G35">
        <v>0</v>
      </c>
    </row>
    <row r="36" spans="1:7" x14ac:dyDescent="0.25">
      <c r="A36" s="48" t="s">
        <v>16</v>
      </c>
      <c r="B36">
        <v>1110</v>
      </c>
      <c r="C36">
        <v>0</v>
      </c>
      <c r="E36" s="52" t="s">
        <v>17</v>
      </c>
      <c r="F36">
        <v>52</v>
      </c>
    </row>
    <row r="37" spans="1:7" x14ac:dyDescent="0.25">
      <c r="E37" s="52" t="s">
        <v>18</v>
      </c>
      <c r="F37">
        <v>73</v>
      </c>
      <c r="G37">
        <v>0</v>
      </c>
    </row>
    <row r="38" spans="1:7" x14ac:dyDescent="0.25">
      <c r="E38" s="52" t="s">
        <v>19</v>
      </c>
      <c r="F38">
        <v>119</v>
      </c>
      <c r="G38">
        <v>0</v>
      </c>
    </row>
    <row r="39" spans="1:7" x14ac:dyDescent="0.25">
      <c r="E39" s="48" t="s">
        <v>10</v>
      </c>
      <c r="F39">
        <v>159</v>
      </c>
      <c r="G39">
        <v>0</v>
      </c>
    </row>
    <row r="40" spans="1:7" x14ac:dyDescent="0.25">
      <c r="E40" s="49" t="s">
        <v>12</v>
      </c>
      <c r="F40">
        <v>27</v>
      </c>
      <c r="G40">
        <v>0</v>
      </c>
    </row>
    <row r="41" spans="1:7" x14ac:dyDescent="0.25">
      <c r="E41" s="52" t="s">
        <v>13</v>
      </c>
      <c r="F41">
        <v>25</v>
      </c>
      <c r="G41">
        <v>0</v>
      </c>
    </row>
    <row r="42" spans="1:7" x14ac:dyDescent="0.25">
      <c r="E42" s="52" t="s">
        <v>17</v>
      </c>
      <c r="F42">
        <v>2</v>
      </c>
      <c r="G42">
        <v>0</v>
      </c>
    </row>
    <row r="43" spans="1:7" x14ac:dyDescent="0.25">
      <c r="E43" s="49" t="s">
        <v>14</v>
      </c>
      <c r="F43">
        <v>132</v>
      </c>
      <c r="G43">
        <v>0</v>
      </c>
    </row>
    <row r="44" spans="1:7" x14ac:dyDescent="0.25">
      <c r="E44" s="52" t="s">
        <v>11</v>
      </c>
      <c r="F44">
        <v>20</v>
      </c>
    </row>
    <row r="45" spans="1:7" x14ac:dyDescent="0.25">
      <c r="E45" s="52" t="s">
        <v>13</v>
      </c>
      <c r="F45">
        <v>53</v>
      </c>
    </row>
    <row r="46" spans="1:7" x14ac:dyDescent="0.25">
      <c r="E46" s="52" t="s">
        <v>15</v>
      </c>
      <c r="F46">
        <v>20</v>
      </c>
    </row>
    <row r="47" spans="1:7" x14ac:dyDescent="0.25">
      <c r="E47" s="52" t="s">
        <v>17</v>
      </c>
      <c r="F47">
        <v>23</v>
      </c>
    </row>
    <row r="48" spans="1:7" x14ac:dyDescent="0.25">
      <c r="E48" s="52" t="s">
        <v>18</v>
      </c>
      <c r="F48">
        <v>9</v>
      </c>
      <c r="G48">
        <v>0</v>
      </c>
    </row>
    <row r="49" spans="1:7" x14ac:dyDescent="0.25">
      <c r="E49" s="52" t="s">
        <v>19</v>
      </c>
      <c r="F49">
        <v>7</v>
      </c>
    </row>
    <row r="50" spans="1:7" x14ac:dyDescent="0.25">
      <c r="E50" s="48" t="s">
        <v>16</v>
      </c>
      <c r="F50">
        <v>1110</v>
      </c>
      <c r="G50">
        <v>0</v>
      </c>
    </row>
    <row r="55" spans="1:7" x14ac:dyDescent="0.25">
      <c r="A55" s="51" t="s">
        <v>21</v>
      </c>
    </row>
    <row r="57" spans="1:7" x14ac:dyDescent="0.25">
      <c r="D57" s="51" t="s">
        <v>22</v>
      </c>
    </row>
  </sheetData>
  <mergeCells count="3">
    <mergeCell ref="A1:G1"/>
    <mergeCell ref="A28:G28"/>
    <mergeCell ref="J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sheetPr>
  <dimension ref="B1:N605"/>
  <sheetViews>
    <sheetView showGridLines="0" view="pageBreakPreview" topLeftCell="A4" zoomScale="70" zoomScaleNormal="110" zoomScaleSheetLayoutView="70" workbookViewId="0">
      <selection activeCell="I24" sqref="I24"/>
    </sheetView>
  </sheetViews>
  <sheetFormatPr baseColWidth="10" defaultColWidth="14.3984375" defaultRowHeight="15" customHeight="1" x14ac:dyDescent="0.25"/>
  <cols>
    <col min="1" max="1" width="3.8984375" style="2" customWidth="1"/>
    <col min="2" max="2" width="3.59765625" style="2" customWidth="1"/>
    <col min="3" max="3" width="27.3984375" style="2" customWidth="1"/>
    <col min="4" max="4" width="18.09765625" style="2" customWidth="1"/>
    <col min="5" max="7" width="16.3984375" style="2" customWidth="1"/>
    <col min="8" max="8" width="16.09765625" style="2" customWidth="1"/>
    <col min="9" max="9" width="19.09765625" style="2" customWidth="1"/>
    <col min="10" max="10" width="22.3984375" style="2" customWidth="1"/>
    <col min="11" max="11" width="16" style="2" customWidth="1"/>
    <col min="12" max="12" width="16.8984375" style="2" customWidth="1"/>
    <col min="13" max="13" width="63.59765625" style="13" customWidth="1"/>
    <col min="14" max="14" width="13.8984375" style="2" customWidth="1"/>
    <col min="15" max="18" width="10" style="2" customWidth="1"/>
    <col min="19" max="16384" width="14.3984375" style="2"/>
  </cols>
  <sheetData>
    <row r="1" spans="2:14" ht="14.25" customHeight="1" x14ac:dyDescent="0.25">
      <c r="K1" s="3"/>
      <c r="L1" s="3"/>
      <c r="M1" s="4"/>
      <c r="N1" s="5"/>
    </row>
    <row r="2" spans="2:14" ht="14.25" customHeight="1" x14ac:dyDescent="0.25">
      <c r="C2" s="6" t="s">
        <v>23</v>
      </c>
      <c r="I2" s="7"/>
      <c r="J2" s="7"/>
      <c r="K2" s="3"/>
      <c r="L2" s="3"/>
      <c r="M2" s="4" t="s">
        <v>24</v>
      </c>
      <c r="N2" s="5"/>
    </row>
    <row r="3" spans="2:14" ht="35.25" customHeight="1" thickBot="1" x14ac:dyDescent="0.3">
      <c r="C3" s="8" t="s">
        <v>25</v>
      </c>
      <c r="D3" s="8"/>
      <c r="E3" s="8"/>
      <c r="F3" s="8"/>
      <c r="G3" s="8"/>
      <c r="H3" s="8"/>
      <c r="I3" s="9"/>
      <c r="J3" s="9"/>
      <c r="K3" s="10"/>
      <c r="L3" s="10"/>
      <c r="M3" s="4" t="s">
        <v>26</v>
      </c>
      <c r="N3" s="5"/>
    </row>
    <row r="4" spans="2:14" ht="18" customHeight="1" thickTop="1" x14ac:dyDescent="0.25">
      <c r="I4" s="7"/>
      <c r="J4" s="7"/>
      <c r="K4" s="3"/>
      <c r="L4" s="3"/>
      <c r="M4" s="4" t="s">
        <v>27</v>
      </c>
      <c r="N4" s="5"/>
    </row>
    <row r="5" spans="2:14" ht="18" customHeight="1" x14ac:dyDescent="0.25">
      <c r="C5" s="11" t="s">
        <v>28</v>
      </c>
      <c r="D5" s="12" t="s">
        <v>29</v>
      </c>
      <c r="E5" s="196" t="s">
        <v>30</v>
      </c>
      <c r="F5" s="196"/>
      <c r="G5" s="196"/>
      <c r="H5" s="196"/>
      <c r="I5" s="196"/>
    </row>
    <row r="6" spans="2:14" ht="18" customHeight="1" x14ac:dyDescent="0.25">
      <c r="D6" s="2" t="s">
        <v>31</v>
      </c>
    </row>
    <row r="7" spans="2:14" s="14" customFormat="1" ht="78.75" customHeight="1" x14ac:dyDescent="0.25">
      <c r="B7" s="15" t="s">
        <v>32</v>
      </c>
      <c r="C7" s="16" t="s">
        <v>33</v>
      </c>
      <c r="D7" s="16" t="s">
        <v>34</v>
      </c>
      <c r="E7" s="16" t="s">
        <v>35</v>
      </c>
      <c r="F7" s="16" t="s">
        <v>36</v>
      </c>
      <c r="G7" s="16" t="s">
        <v>37</v>
      </c>
      <c r="H7" s="16" t="s">
        <v>38</v>
      </c>
      <c r="I7" s="17" t="s">
        <v>39</v>
      </c>
      <c r="J7" s="18" t="s">
        <v>40</v>
      </c>
      <c r="K7" s="18" t="s">
        <v>41</v>
      </c>
      <c r="L7" s="18" t="s">
        <v>42</v>
      </c>
      <c r="M7" s="18" t="s">
        <v>43</v>
      </c>
    </row>
    <row r="8" spans="2:14" s="13" customFormat="1" ht="144" customHeight="1" thickBot="1" x14ac:dyDescent="0.3">
      <c r="B8" s="19">
        <v>1</v>
      </c>
      <c r="C8" s="38" t="s">
        <v>44</v>
      </c>
      <c r="D8" s="39">
        <v>5000</v>
      </c>
      <c r="E8" s="39">
        <f>+E17</f>
        <v>2805</v>
      </c>
      <c r="F8" s="40">
        <f>+J17+K17</f>
        <v>332</v>
      </c>
      <c r="G8" s="40">
        <f>+E8+F8</f>
        <v>3137</v>
      </c>
      <c r="H8" s="41">
        <f>+G8/D8</f>
        <v>0.62739999999999996</v>
      </c>
      <c r="I8" s="42" t="s">
        <v>24</v>
      </c>
      <c r="J8" s="43">
        <f>+'PRESUPUESTO 2021'!H5</f>
        <v>1531.6</v>
      </c>
      <c r="K8" s="23">
        <f>+'PRESUPUESTO 2021'!J5</f>
        <v>707.55</v>
      </c>
      <c r="L8" s="1">
        <f>+K8/J8</f>
        <v>0.46196787673021678</v>
      </c>
      <c r="M8" s="20" t="s">
        <v>45</v>
      </c>
    </row>
    <row r="9" spans="2:14" s="13" customFormat="1" ht="31.5" customHeight="1" x14ac:dyDescent="0.25">
      <c r="B9" s="19"/>
      <c r="C9" s="199" t="s">
        <v>46</v>
      </c>
      <c r="D9" s="201">
        <v>2020</v>
      </c>
      <c r="E9" s="201" t="s">
        <v>47</v>
      </c>
      <c r="F9" s="201" t="s">
        <v>48</v>
      </c>
      <c r="G9" s="50"/>
      <c r="H9" s="213" t="s">
        <v>49</v>
      </c>
      <c r="I9" s="214"/>
      <c r="J9" s="214"/>
      <c r="K9" s="215"/>
      <c r="L9" s="209" t="s">
        <v>50</v>
      </c>
      <c r="M9" s="210"/>
    </row>
    <row r="10" spans="2:14" s="24" customFormat="1" ht="32.25" customHeight="1" x14ac:dyDescent="0.25">
      <c r="B10" s="25"/>
      <c r="C10" s="200"/>
      <c r="D10" s="202"/>
      <c r="E10" s="202"/>
      <c r="F10" s="202"/>
      <c r="G10" s="28"/>
      <c r="H10" s="26" t="s">
        <v>51</v>
      </c>
      <c r="I10" s="26" t="s">
        <v>52</v>
      </c>
      <c r="J10" s="26" t="s">
        <v>53</v>
      </c>
      <c r="K10" s="44" t="s">
        <v>54</v>
      </c>
      <c r="L10" s="211"/>
      <c r="M10" s="212"/>
    </row>
    <row r="11" spans="2:14" s="21" customFormat="1" ht="42" customHeight="1" x14ac:dyDescent="0.25">
      <c r="C11" s="45" t="s">
        <v>55</v>
      </c>
      <c r="D11" s="30">
        <v>300</v>
      </c>
      <c r="E11" s="31">
        <v>391</v>
      </c>
      <c r="F11" s="29">
        <f>+E11/D11</f>
        <v>1.3033333333333332</v>
      </c>
      <c r="G11" s="62"/>
      <c r="H11" s="22">
        <f>+'RESUMEN FODESAF TRIMESTRE'!D13</f>
        <v>179</v>
      </c>
      <c r="I11" s="22">
        <v>212</v>
      </c>
      <c r="J11" s="22"/>
      <c r="K11" s="22"/>
      <c r="L11" s="203" t="s">
        <v>56</v>
      </c>
      <c r="M11" s="204"/>
    </row>
    <row r="12" spans="2:14" s="21" customFormat="1" ht="42" customHeight="1" x14ac:dyDescent="0.25">
      <c r="C12" s="45" t="s">
        <v>57</v>
      </c>
      <c r="D12" s="30">
        <v>2800</v>
      </c>
      <c r="E12" s="31">
        <v>1659</v>
      </c>
      <c r="F12" s="29">
        <f t="shared" ref="F12:F16" si="0">+E12/D12</f>
        <v>0.59250000000000003</v>
      </c>
      <c r="G12" s="62"/>
      <c r="H12" s="22">
        <f>+'RESUMEN FODESAF TRIMESTRE'!D14</f>
        <v>1035</v>
      </c>
      <c r="I12" s="22">
        <v>624</v>
      </c>
      <c r="J12" s="22"/>
      <c r="K12" s="22"/>
      <c r="L12" s="205"/>
      <c r="M12" s="206"/>
    </row>
    <row r="13" spans="2:14" s="21" customFormat="1" ht="42" customHeight="1" x14ac:dyDescent="0.25">
      <c r="C13" s="45" t="s">
        <v>58</v>
      </c>
      <c r="D13" s="30">
        <v>500</v>
      </c>
      <c r="E13" s="31">
        <v>229</v>
      </c>
      <c r="F13" s="29">
        <f t="shared" si="0"/>
        <v>0.45800000000000002</v>
      </c>
      <c r="G13" s="62"/>
      <c r="H13" s="22">
        <f>+'RESUMEN FODESAF TRIMESTRE'!D15</f>
        <v>191</v>
      </c>
      <c r="I13" s="22">
        <v>38</v>
      </c>
      <c r="J13" s="22"/>
      <c r="K13" s="22"/>
      <c r="L13" s="205"/>
      <c r="M13" s="206"/>
    </row>
    <row r="14" spans="2:14" s="21" customFormat="1" ht="42" customHeight="1" x14ac:dyDescent="0.25">
      <c r="C14" s="45" t="s">
        <v>59</v>
      </c>
      <c r="D14" s="30">
        <v>598</v>
      </c>
      <c r="E14" s="31">
        <v>158</v>
      </c>
      <c r="F14" s="29">
        <f t="shared" si="0"/>
        <v>0.26421404682274247</v>
      </c>
      <c r="G14" s="62"/>
      <c r="H14" s="22">
        <f>+'RESUMEN FODESAF TRIMESTRE'!D16</f>
        <v>126</v>
      </c>
      <c r="I14" s="22">
        <v>32</v>
      </c>
      <c r="J14" s="22">
        <v>332</v>
      </c>
      <c r="K14" s="22"/>
      <c r="L14" s="205"/>
      <c r="M14" s="206"/>
    </row>
    <row r="15" spans="2:14" s="21" customFormat="1" ht="42" customHeight="1" x14ac:dyDescent="0.25">
      <c r="C15" s="45" t="s">
        <v>60</v>
      </c>
      <c r="D15" s="30">
        <v>335</v>
      </c>
      <c r="E15" s="31">
        <v>131</v>
      </c>
      <c r="F15" s="29">
        <f t="shared" si="0"/>
        <v>0.39104477611940297</v>
      </c>
      <c r="G15" s="62"/>
      <c r="H15" s="22">
        <f>+'RESUMEN FODESAF TRIMESTRE'!D17</f>
        <v>121</v>
      </c>
      <c r="I15" s="22">
        <v>10</v>
      </c>
      <c r="J15" s="22"/>
      <c r="K15" s="22"/>
      <c r="L15" s="205"/>
      <c r="M15" s="206"/>
    </row>
    <row r="16" spans="2:14" s="21" customFormat="1" ht="42" customHeight="1" thickBot="1" x14ac:dyDescent="0.3">
      <c r="C16" s="46" t="s">
        <v>61</v>
      </c>
      <c r="D16" s="32">
        <v>440</v>
      </c>
      <c r="E16" s="33">
        <v>237</v>
      </c>
      <c r="F16" s="34">
        <f t="shared" si="0"/>
        <v>0.53863636363636369</v>
      </c>
      <c r="G16" s="62"/>
      <c r="H16" s="22">
        <f>+'RESUMEN FODESAF TRIMESTRE'!D18</f>
        <v>228</v>
      </c>
      <c r="I16" s="35">
        <v>9</v>
      </c>
      <c r="J16" s="35"/>
      <c r="K16" s="35"/>
      <c r="L16" s="207"/>
      <c r="M16" s="208"/>
    </row>
    <row r="17" spans="3:13" s="21" customFormat="1" ht="34.5" customHeight="1" thickBot="1" x14ac:dyDescent="0.3">
      <c r="C17" s="37" t="s">
        <v>62</v>
      </c>
      <c r="D17" s="60">
        <f>SUM(D11:D16)</f>
        <v>4973</v>
      </c>
      <c r="E17" s="60">
        <f>SUM(E11:E16)</f>
        <v>2805</v>
      </c>
      <c r="F17" s="36">
        <f>+E17/D17</f>
        <v>0.56404584757691534</v>
      </c>
      <c r="G17" s="62"/>
      <c r="H17" s="61">
        <f>SUM(H11:H16)</f>
        <v>1880</v>
      </c>
      <c r="I17" s="61">
        <f>SUM(I11:I16)</f>
        <v>925</v>
      </c>
      <c r="J17" s="61">
        <f>SUM(J11:J16)</f>
        <v>332</v>
      </c>
      <c r="K17" s="61">
        <f>SUM(K11:K16)</f>
        <v>0</v>
      </c>
      <c r="L17" s="27"/>
      <c r="M17" s="27"/>
    </row>
    <row r="18" spans="3:13" s="21" customFormat="1" ht="33.75" customHeight="1" x14ac:dyDescent="0.25">
      <c r="C18" s="197" t="s">
        <v>63</v>
      </c>
      <c r="D18" s="197"/>
      <c r="E18" s="197"/>
      <c r="F18" s="197"/>
      <c r="G18" s="197"/>
      <c r="H18" s="197"/>
      <c r="I18" s="197"/>
      <c r="J18" s="197"/>
      <c r="K18" s="197"/>
      <c r="L18" s="198"/>
      <c r="M18" s="198"/>
    </row>
    <row r="19" spans="3:13" ht="18" customHeight="1" x14ac:dyDescent="0.25"/>
    <row r="20" spans="3:13" ht="18" customHeight="1" x14ac:dyDescent="0.25"/>
    <row r="21" spans="3:13" ht="18" customHeight="1" x14ac:dyDescent="0.25"/>
    <row r="22" spans="3:13" ht="18" customHeight="1" x14ac:dyDescent="0.25"/>
    <row r="23" spans="3:13" ht="18" customHeight="1" x14ac:dyDescent="0.25"/>
    <row r="24" spans="3:13" ht="18" customHeight="1" x14ac:dyDescent="0.25"/>
    <row r="25" spans="3:13" ht="18" customHeight="1" x14ac:dyDescent="0.25"/>
    <row r="26" spans="3:13" ht="18" customHeight="1" x14ac:dyDescent="0.25"/>
    <row r="27" spans="3:13" ht="18" customHeight="1" x14ac:dyDescent="0.25"/>
    <row r="28" spans="3:13" ht="18" customHeight="1" x14ac:dyDescent="0.25"/>
    <row r="29" spans="3:13" ht="18" customHeight="1" x14ac:dyDescent="0.25"/>
    <row r="30" spans="3:13" ht="18" customHeight="1" x14ac:dyDescent="0.25"/>
    <row r="31" spans="3:13" ht="18" customHeight="1" x14ac:dyDescent="0.25"/>
    <row r="32" spans="3:13"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sheetData>
  <sortState xmlns:xlrd2="http://schemas.microsoft.com/office/spreadsheetml/2017/richdata2" ref="C11:J16">
    <sortCondition ref="C11:C16"/>
  </sortState>
  <mergeCells count="9">
    <mergeCell ref="E5:I5"/>
    <mergeCell ref="C18:M18"/>
    <mergeCell ref="C9:C10"/>
    <mergeCell ref="D9:D10"/>
    <mergeCell ref="E9:E10"/>
    <mergeCell ref="L11:M16"/>
    <mergeCell ref="L9:M10"/>
    <mergeCell ref="H9:K9"/>
    <mergeCell ref="F9:F10"/>
  </mergeCells>
  <dataValidations count="1">
    <dataValidation type="list" allowBlank="1" showInputMessage="1" showErrorMessage="1" prompt="ESTADO DE LA META - INDICAR ESTADO DE LA META" sqref="I8" xr:uid="{00000000-0002-0000-0000-000001000000}">
      <formula1>$M$2:$M$4</formula1>
    </dataValidation>
  </dataValidations>
  <printOptions horizontalCentered="1" verticalCentered="1"/>
  <pageMargins left="0.70866141732283472" right="0.70866141732283472" top="0.74803149606299213" bottom="0.74803149606299213" header="0" footer="0"/>
  <pageSetup paperSize="5" scale="67" orientation="landscape" r:id="rId1"/>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9FF9-8DA8-4273-9B35-BD26671DD4A0}">
  <dimension ref="A3:M26"/>
  <sheetViews>
    <sheetView workbookViewId="0">
      <selection activeCell="D12" sqref="D12:D18"/>
    </sheetView>
  </sheetViews>
  <sheetFormatPr baseColWidth="10" defaultColWidth="11.3984375" defaultRowHeight="13.5" x14ac:dyDescent="0.25"/>
  <cols>
    <col min="1" max="1" width="22.59765625" style="66" customWidth="1"/>
    <col min="2" max="2" width="25.8984375" style="66" customWidth="1"/>
    <col min="3" max="3" width="19.09765625" style="66" customWidth="1"/>
    <col min="4" max="4" width="13" style="66" bestFit="1" customWidth="1"/>
    <col min="5" max="12" width="17" style="66" customWidth="1"/>
    <col min="13" max="16384" width="11.3984375" style="66"/>
  </cols>
  <sheetData>
    <row r="3" spans="1:13" ht="28" x14ac:dyDescent="0.25">
      <c r="A3" s="64" t="s">
        <v>64</v>
      </c>
      <c r="B3" s="64" t="s">
        <v>65</v>
      </c>
      <c r="C3" s="65" t="s">
        <v>51</v>
      </c>
      <c r="D3" s="65" t="s">
        <v>52</v>
      </c>
      <c r="E3" s="71" t="s">
        <v>66</v>
      </c>
      <c r="F3" s="65" t="s">
        <v>53</v>
      </c>
      <c r="G3" s="65" t="s">
        <v>67</v>
      </c>
      <c r="H3" s="65" t="s">
        <v>68</v>
      </c>
      <c r="I3" s="71" t="s">
        <v>69</v>
      </c>
    </row>
    <row r="4" spans="1:13" ht="26.25" customHeight="1" x14ac:dyDescent="0.3">
      <c r="A4" s="67" t="s">
        <v>70</v>
      </c>
      <c r="B4" s="67" t="s">
        <v>9</v>
      </c>
      <c r="C4" s="75">
        <v>1675</v>
      </c>
      <c r="D4" s="68"/>
      <c r="E4" s="72">
        <f>SUM(C4:D4)</f>
        <v>1675</v>
      </c>
      <c r="F4" s="68"/>
      <c r="G4" s="68"/>
      <c r="H4" s="68">
        <f>SUM(F4:G4)</f>
        <v>0</v>
      </c>
      <c r="I4" s="74">
        <f>+H4+E4</f>
        <v>1675</v>
      </c>
    </row>
    <row r="5" spans="1:13" ht="21" customHeight="1" x14ac:dyDescent="0.3">
      <c r="A5" s="67" t="s">
        <v>71</v>
      </c>
      <c r="B5" s="67" t="s">
        <v>12</v>
      </c>
      <c r="C5" s="76">
        <v>47</v>
      </c>
      <c r="D5" s="68"/>
      <c r="E5" s="72">
        <f>SUM(C5:D5)</f>
        <v>47</v>
      </c>
      <c r="F5" s="68"/>
      <c r="G5" s="68"/>
      <c r="H5" s="68">
        <f>SUM(F5:G5)</f>
        <v>0</v>
      </c>
      <c r="I5" s="74">
        <f t="shared" ref="I5:I7" si="0">+H5+E5</f>
        <v>47</v>
      </c>
    </row>
    <row r="6" spans="1:13" ht="20.25" customHeight="1" x14ac:dyDescent="0.3">
      <c r="A6" s="67"/>
      <c r="B6" s="67" t="s">
        <v>14</v>
      </c>
      <c r="C6" s="76">
        <v>158</v>
      </c>
      <c r="D6" s="68"/>
      <c r="E6" s="72">
        <f>SUM(C6:D6)</f>
        <v>158</v>
      </c>
      <c r="F6" s="68"/>
      <c r="G6" s="68"/>
      <c r="H6" s="68">
        <f>SUM(F6:G6)</f>
        <v>0</v>
      </c>
      <c r="I6" s="74">
        <f t="shared" si="0"/>
        <v>158</v>
      </c>
    </row>
    <row r="7" spans="1:13" ht="14" x14ac:dyDescent="0.25">
      <c r="A7" s="69" t="s">
        <v>16</v>
      </c>
      <c r="B7" s="69"/>
      <c r="C7" s="70">
        <f>SUM(C4:C6)</f>
        <v>1880</v>
      </c>
      <c r="D7" s="70">
        <f>SUM(D4:D6)</f>
        <v>0</v>
      </c>
      <c r="E7" s="73">
        <f>SUM(E4:E6)</f>
        <v>1880</v>
      </c>
      <c r="F7" s="70">
        <f>SUM(F4:F6)</f>
        <v>0</v>
      </c>
      <c r="G7" s="70">
        <f>SUM(G4:G6)</f>
        <v>0</v>
      </c>
      <c r="H7" s="70">
        <f>SUM(F7:G7)</f>
        <v>0</v>
      </c>
      <c r="I7" s="73">
        <f t="shared" si="0"/>
        <v>1880</v>
      </c>
    </row>
    <row r="8" spans="1:13" x14ac:dyDescent="0.25">
      <c r="A8" s="216" t="s">
        <v>72</v>
      </c>
      <c r="B8" s="216"/>
      <c r="C8" s="216"/>
      <c r="D8" s="216"/>
      <c r="E8" s="216"/>
    </row>
    <row r="9" spans="1:13" ht="14" thickBot="1" x14ac:dyDescent="0.3"/>
    <row r="10" spans="1:13" ht="14" x14ac:dyDescent="0.3">
      <c r="A10" s="90"/>
      <c r="B10" s="217" t="s">
        <v>51</v>
      </c>
      <c r="C10" s="218"/>
      <c r="D10" s="219"/>
      <c r="E10" s="220" t="s">
        <v>52</v>
      </c>
      <c r="F10" s="218"/>
      <c r="G10" s="221"/>
      <c r="H10" s="217" t="s">
        <v>53</v>
      </c>
      <c r="I10" s="218"/>
      <c r="J10" s="219"/>
      <c r="K10" s="220" t="s">
        <v>67</v>
      </c>
      <c r="L10" s="218"/>
      <c r="M10" s="219"/>
    </row>
    <row r="11" spans="1:13" ht="28.5" thickBot="1" x14ac:dyDescent="0.3">
      <c r="A11" s="91" t="s">
        <v>73</v>
      </c>
      <c r="B11" s="80" t="s">
        <v>74</v>
      </c>
      <c r="C11" s="81" t="s">
        <v>71</v>
      </c>
      <c r="D11" s="82"/>
      <c r="E11" s="107" t="s">
        <v>74</v>
      </c>
      <c r="F11" s="81" t="s">
        <v>71</v>
      </c>
      <c r="G11" s="103"/>
      <c r="H11" s="108" t="s">
        <v>74</v>
      </c>
      <c r="I11" s="81" t="s">
        <v>71</v>
      </c>
      <c r="J11" s="82"/>
      <c r="K11" s="107" t="s">
        <v>74</v>
      </c>
      <c r="L11" s="81" t="s">
        <v>71</v>
      </c>
      <c r="M11" s="82"/>
    </row>
    <row r="12" spans="1:13" ht="14.5" thickBot="1" x14ac:dyDescent="0.35">
      <c r="B12" s="98">
        <f>SUM(B13:B18)</f>
        <v>1675</v>
      </c>
      <c r="C12" s="83">
        <f>SUM(C13:C18)</f>
        <v>205</v>
      </c>
      <c r="D12" s="99">
        <f>SUM(B12:C12)</f>
        <v>1880</v>
      </c>
      <c r="E12" s="83">
        <f>SUM(E13:E18)</f>
        <v>0</v>
      </c>
      <c r="F12" s="83">
        <f>SUM(F13:F18)</f>
        <v>0</v>
      </c>
      <c r="G12" s="83">
        <f>SUM(E12:F12)</f>
        <v>0</v>
      </c>
      <c r="H12" s="98">
        <f>SUM(H13:H18)</f>
        <v>0</v>
      </c>
      <c r="I12" s="83">
        <f>SUM(I13:I18)</f>
        <v>0</v>
      </c>
      <c r="J12" s="99">
        <f>SUM(H12:I12)</f>
        <v>0</v>
      </c>
      <c r="K12" s="83">
        <f>SUM(K13:K18)</f>
        <v>0</v>
      </c>
      <c r="L12" s="83">
        <f>SUM(L13:L18)</f>
        <v>0</v>
      </c>
      <c r="M12" s="83">
        <f>SUM(K12:L12)</f>
        <v>0</v>
      </c>
    </row>
    <row r="13" spans="1:13" x14ac:dyDescent="0.25">
      <c r="A13" s="92" t="s">
        <v>11</v>
      </c>
      <c r="B13" s="100">
        <v>155</v>
      </c>
      <c r="C13" s="85">
        <v>24</v>
      </c>
      <c r="D13" s="86">
        <f t="shared" ref="D13:D18" si="1">SUM(B13:C13)</f>
        <v>179</v>
      </c>
      <c r="E13" s="95"/>
      <c r="F13" s="85"/>
      <c r="G13" s="104"/>
      <c r="H13" s="100"/>
      <c r="I13" s="85"/>
      <c r="J13" s="86"/>
      <c r="K13" s="95"/>
      <c r="L13" s="85"/>
      <c r="M13" s="86"/>
    </row>
    <row r="14" spans="1:13" x14ac:dyDescent="0.25">
      <c r="A14" s="93" t="s">
        <v>13</v>
      </c>
      <c r="B14" s="101">
        <v>925</v>
      </c>
      <c r="C14" s="84">
        <v>110</v>
      </c>
      <c r="D14" s="87">
        <f t="shared" si="1"/>
        <v>1035</v>
      </c>
      <c r="E14" s="96"/>
      <c r="F14" s="84"/>
      <c r="G14" s="105"/>
      <c r="H14" s="101"/>
      <c r="I14" s="84"/>
      <c r="J14" s="87"/>
      <c r="K14" s="96"/>
      <c r="L14" s="84"/>
      <c r="M14" s="87"/>
    </row>
    <row r="15" spans="1:13" x14ac:dyDescent="0.25">
      <c r="A15" s="93" t="s">
        <v>15</v>
      </c>
      <c r="B15" s="101">
        <v>161</v>
      </c>
      <c r="C15" s="84">
        <v>30</v>
      </c>
      <c r="D15" s="87">
        <f t="shared" si="1"/>
        <v>191</v>
      </c>
      <c r="E15" s="96"/>
      <c r="F15" s="84"/>
      <c r="G15" s="105"/>
      <c r="H15" s="101"/>
      <c r="I15" s="84"/>
      <c r="J15" s="87"/>
      <c r="K15" s="96"/>
      <c r="L15" s="84"/>
      <c r="M15" s="87"/>
    </row>
    <row r="16" spans="1:13" x14ac:dyDescent="0.25">
      <c r="A16" s="93" t="s">
        <v>17</v>
      </c>
      <c r="B16" s="101">
        <v>104</v>
      </c>
      <c r="C16" s="84">
        <v>22</v>
      </c>
      <c r="D16" s="87">
        <f t="shared" si="1"/>
        <v>126</v>
      </c>
      <c r="E16" s="96"/>
      <c r="F16" s="84"/>
      <c r="G16" s="105"/>
      <c r="H16" s="101"/>
      <c r="I16" s="84"/>
      <c r="J16" s="87"/>
      <c r="K16" s="96"/>
      <c r="L16" s="84"/>
      <c r="M16" s="87"/>
    </row>
    <row r="17" spans="1:13" x14ac:dyDescent="0.25">
      <c r="A17" s="93" t="s">
        <v>18</v>
      </c>
      <c r="B17" s="101">
        <v>108</v>
      </c>
      <c r="C17" s="84">
        <v>13</v>
      </c>
      <c r="D17" s="87">
        <f t="shared" si="1"/>
        <v>121</v>
      </c>
      <c r="E17" s="96"/>
      <c r="F17" s="84"/>
      <c r="G17" s="105"/>
      <c r="H17" s="101"/>
      <c r="I17" s="84"/>
      <c r="J17" s="87"/>
      <c r="K17" s="96"/>
      <c r="L17" s="84"/>
      <c r="M17" s="87"/>
    </row>
    <row r="18" spans="1:13" ht="14" thickBot="1" x14ac:dyDescent="0.3">
      <c r="A18" s="94" t="s">
        <v>19</v>
      </c>
      <c r="B18" s="102">
        <v>222</v>
      </c>
      <c r="C18" s="88">
        <v>6</v>
      </c>
      <c r="D18" s="89">
        <f t="shared" si="1"/>
        <v>228</v>
      </c>
      <c r="E18" s="97"/>
      <c r="F18" s="88"/>
      <c r="G18" s="106"/>
      <c r="H18" s="102"/>
      <c r="I18" s="88"/>
      <c r="J18" s="89"/>
      <c r="K18" s="97"/>
      <c r="L18" s="88"/>
      <c r="M18" s="89"/>
    </row>
    <row r="20" spans="1:13" x14ac:dyDescent="0.25">
      <c r="A20" s="77"/>
    </row>
    <row r="21" spans="1:13" x14ac:dyDescent="0.25">
      <c r="A21" s="77"/>
    </row>
    <row r="22" spans="1:13" x14ac:dyDescent="0.25">
      <c r="A22" s="77"/>
    </row>
    <row r="23" spans="1:13" x14ac:dyDescent="0.25">
      <c r="A23" s="77"/>
    </row>
    <row r="24" spans="1:13" x14ac:dyDescent="0.25">
      <c r="A24" s="77"/>
    </row>
    <row r="25" spans="1:13" x14ac:dyDescent="0.25">
      <c r="A25" s="77"/>
    </row>
    <row r="26" spans="1:13" ht="14" x14ac:dyDescent="0.3">
      <c r="A26" s="78"/>
      <c r="B26" s="79"/>
    </row>
  </sheetData>
  <mergeCells count="5">
    <mergeCell ref="A8:E8"/>
    <mergeCell ref="B10:D10"/>
    <mergeCell ref="E10:G10"/>
    <mergeCell ref="H10:J10"/>
    <mergeCell ref="K10:M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8DFB3-40DC-49B5-8527-E0C295960C03}">
  <sheetPr>
    <tabColor rgb="FFFF8080"/>
  </sheetPr>
  <dimension ref="B1:R605"/>
  <sheetViews>
    <sheetView showGridLines="0" view="pageBreakPreview" topLeftCell="A7" zoomScale="70" zoomScaleNormal="110" zoomScaleSheetLayoutView="70" workbookViewId="0">
      <selection activeCell="I8" sqref="I8"/>
    </sheetView>
  </sheetViews>
  <sheetFormatPr baseColWidth="10" defaultColWidth="14.3984375" defaultRowHeight="15" customHeight="1" x14ac:dyDescent="0.25"/>
  <cols>
    <col min="1" max="1" width="3.8984375" style="2" customWidth="1"/>
    <col min="2" max="2" width="3.59765625" style="2" customWidth="1"/>
    <col min="3" max="3" width="27.3984375" style="2" customWidth="1"/>
    <col min="4" max="4" width="18.09765625" style="2" customWidth="1"/>
    <col min="5" max="7" width="16.3984375" style="2" customWidth="1"/>
    <col min="8" max="8" width="16.09765625" style="2" customWidth="1"/>
    <col min="9" max="9" width="19.09765625" style="2" customWidth="1"/>
    <col min="10" max="10" width="22.3984375" style="2" customWidth="1"/>
    <col min="11" max="11" width="16" style="2" customWidth="1"/>
    <col min="12" max="12" width="16.8984375" style="2" customWidth="1"/>
    <col min="13" max="13" width="63.59765625" style="13" customWidth="1"/>
    <col min="14" max="14" width="63.09765625" style="2" customWidth="1"/>
    <col min="15" max="18" width="10" style="2" customWidth="1"/>
    <col min="19" max="16384" width="14.3984375" style="2"/>
  </cols>
  <sheetData>
    <row r="1" spans="2:18" ht="14.25" customHeight="1" x14ac:dyDescent="0.25">
      <c r="K1" s="3"/>
      <c r="L1" s="3"/>
      <c r="M1" s="4"/>
      <c r="N1" s="5"/>
    </row>
    <row r="2" spans="2:18" ht="14.25" customHeight="1" x14ac:dyDescent="0.25">
      <c r="C2" s="6" t="s">
        <v>23</v>
      </c>
      <c r="I2" s="7"/>
      <c r="J2" s="7"/>
      <c r="K2" s="3"/>
      <c r="L2" s="3"/>
      <c r="M2" s="4" t="s">
        <v>24</v>
      </c>
      <c r="N2" s="5"/>
    </row>
    <row r="3" spans="2:18" ht="35.25" customHeight="1" thickBot="1" x14ac:dyDescent="0.3">
      <c r="C3" s="8" t="s">
        <v>75</v>
      </c>
      <c r="D3" s="8"/>
      <c r="E3" s="8"/>
      <c r="F3" s="8"/>
      <c r="G3" s="8"/>
      <c r="H3" s="8"/>
      <c r="I3" s="9"/>
      <c r="J3" s="9"/>
      <c r="K3" s="10"/>
      <c r="L3" s="10"/>
      <c r="M3" s="4" t="s">
        <v>26</v>
      </c>
      <c r="N3" s="5"/>
    </row>
    <row r="4" spans="2:18" ht="18" customHeight="1" thickTop="1" x14ac:dyDescent="0.25">
      <c r="I4" s="7"/>
      <c r="J4" s="7"/>
      <c r="K4" s="3"/>
      <c r="L4" s="3"/>
      <c r="M4" s="4" t="s">
        <v>27</v>
      </c>
      <c r="N4" s="5"/>
    </row>
    <row r="5" spans="2:18" ht="18" customHeight="1" x14ac:dyDescent="0.25">
      <c r="C5" s="11" t="s">
        <v>28</v>
      </c>
      <c r="D5" s="12" t="s">
        <v>29</v>
      </c>
      <c r="E5" s="196" t="s">
        <v>30</v>
      </c>
      <c r="F5" s="196"/>
      <c r="G5" s="196"/>
      <c r="H5" s="196"/>
      <c r="I5" s="196"/>
    </row>
    <row r="6" spans="2:18" ht="18" customHeight="1" x14ac:dyDescent="0.25">
      <c r="D6" s="2" t="s">
        <v>31</v>
      </c>
    </row>
    <row r="7" spans="2:18" s="14" customFormat="1" ht="78.75" customHeight="1" x14ac:dyDescent="0.25">
      <c r="B7" s="15" t="s">
        <v>32</v>
      </c>
      <c r="C7" s="16" t="s">
        <v>33</v>
      </c>
      <c r="D7" s="16" t="s">
        <v>34</v>
      </c>
      <c r="E7" s="16" t="s">
        <v>35</v>
      </c>
      <c r="F7" s="16" t="s">
        <v>76</v>
      </c>
      <c r="G7" s="16" t="s">
        <v>36</v>
      </c>
      <c r="H7" s="16" t="s">
        <v>37</v>
      </c>
      <c r="I7" s="16" t="s">
        <v>38</v>
      </c>
      <c r="J7" s="17" t="s">
        <v>39</v>
      </c>
      <c r="K7" s="18" t="s">
        <v>40</v>
      </c>
      <c r="L7" s="18" t="s">
        <v>41</v>
      </c>
      <c r="M7" s="18" t="s">
        <v>42</v>
      </c>
      <c r="N7" s="18" t="s">
        <v>43</v>
      </c>
    </row>
    <row r="8" spans="2:18" s="13" customFormat="1" ht="144" customHeight="1" thickBot="1" x14ac:dyDescent="0.3">
      <c r="B8" s="19">
        <v>1</v>
      </c>
      <c r="C8" s="38" t="s">
        <v>44</v>
      </c>
      <c r="D8" s="39">
        <v>5000</v>
      </c>
      <c r="E8" s="39">
        <f>SUM(H17:I17)</f>
        <v>3379</v>
      </c>
      <c r="F8" s="39">
        <f>+E17</f>
        <v>4995</v>
      </c>
      <c r="G8" s="40"/>
      <c r="H8" s="40">
        <f>+F8</f>
        <v>4995</v>
      </c>
      <c r="I8" s="136">
        <f>+H8/D8</f>
        <v>0.999</v>
      </c>
      <c r="J8" s="42" t="s">
        <v>24</v>
      </c>
      <c r="K8" s="43">
        <f>+'PRESUPUESTO 2021'!H5</f>
        <v>1531.6</v>
      </c>
      <c r="L8" s="23">
        <f>+'PRESUPUESTO 2021'!K5</f>
        <v>1046.3</v>
      </c>
      <c r="M8" s="1">
        <f>+L8/K8</f>
        <v>0.68314181248367722</v>
      </c>
      <c r="N8" s="20" t="s">
        <v>45</v>
      </c>
    </row>
    <row r="9" spans="2:18" s="13" customFormat="1" ht="31.5" customHeight="1" x14ac:dyDescent="0.25">
      <c r="B9" s="19"/>
      <c r="C9" s="199" t="s">
        <v>46</v>
      </c>
      <c r="D9" s="201">
        <v>2020</v>
      </c>
      <c r="E9" s="201" t="s">
        <v>47</v>
      </c>
      <c r="F9" s="201" t="s">
        <v>48</v>
      </c>
      <c r="G9" s="50"/>
      <c r="H9" s="213" t="s">
        <v>49</v>
      </c>
      <c r="I9" s="214"/>
      <c r="J9" s="214"/>
      <c r="K9" s="215"/>
      <c r="L9" s="209" t="s">
        <v>50</v>
      </c>
      <c r="M9" s="210"/>
    </row>
    <row r="10" spans="2:18" s="24" customFormat="1" ht="32.25" customHeight="1" x14ac:dyDescent="0.25">
      <c r="B10" s="25"/>
      <c r="C10" s="200"/>
      <c r="D10" s="202"/>
      <c r="E10" s="202"/>
      <c r="F10" s="202"/>
      <c r="G10" s="28"/>
      <c r="H10" s="26" t="s">
        <v>51</v>
      </c>
      <c r="I10" s="26" t="s">
        <v>52</v>
      </c>
      <c r="J10" s="26" t="s">
        <v>53</v>
      </c>
      <c r="K10" s="44" t="s">
        <v>54</v>
      </c>
      <c r="L10" s="211"/>
      <c r="M10" s="212"/>
    </row>
    <row r="11" spans="2:18" s="21" customFormat="1" ht="42" customHeight="1" x14ac:dyDescent="0.25">
      <c r="C11" s="45" t="s">
        <v>55</v>
      </c>
      <c r="D11" s="30">
        <v>300</v>
      </c>
      <c r="E11" s="31">
        <f>SUM(H11:K11)</f>
        <v>305</v>
      </c>
      <c r="F11" s="29">
        <f>+E11/D11</f>
        <v>1.0166666666666666</v>
      </c>
      <c r="G11" s="62"/>
      <c r="H11" s="22">
        <v>68</v>
      </c>
      <c r="I11" s="22">
        <v>118</v>
      </c>
      <c r="J11" s="22">
        <v>119</v>
      </c>
      <c r="K11" s="22"/>
      <c r="L11" s="203" t="s">
        <v>56</v>
      </c>
      <c r="M11" s="204"/>
    </row>
    <row r="12" spans="2:18" s="21" customFormat="1" ht="42" customHeight="1" x14ac:dyDescent="0.25">
      <c r="C12" s="45" t="s">
        <v>57</v>
      </c>
      <c r="D12" s="30">
        <v>2800</v>
      </c>
      <c r="E12" s="31">
        <f t="shared" ref="E12:E16" si="0">SUM(H12:K12)</f>
        <v>3250</v>
      </c>
      <c r="F12" s="29">
        <f t="shared" ref="F12:F16" si="1">+E12/D12</f>
        <v>1.1607142857142858</v>
      </c>
      <c r="G12" s="62"/>
      <c r="H12" s="22">
        <v>1396</v>
      </c>
      <c r="I12" s="22">
        <v>878</v>
      </c>
      <c r="J12" s="22">
        <v>976</v>
      </c>
      <c r="K12" s="22"/>
      <c r="L12" s="205"/>
      <c r="M12" s="206"/>
    </row>
    <row r="13" spans="2:18" s="21" customFormat="1" ht="42" customHeight="1" x14ac:dyDescent="0.25">
      <c r="C13" s="45" t="s">
        <v>58</v>
      </c>
      <c r="D13" s="30">
        <v>500</v>
      </c>
      <c r="E13" s="31">
        <f t="shared" si="0"/>
        <v>540</v>
      </c>
      <c r="F13" s="29">
        <f t="shared" si="1"/>
        <v>1.08</v>
      </c>
      <c r="G13" s="62"/>
      <c r="H13" s="22">
        <v>171</v>
      </c>
      <c r="I13" s="22">
        <v>189</v>
      </c>
      <c r="J13" s="22">
        <v>180</v>
      </c>
      <c r="K13" s="22"/>
      <c r="L13" s="205"/>
      <c r="M13" s="206"/>
    </row>
    <row r="14" spans="2:18" s="21" customFormat="1" ht="42" customHeight="1" x14ac:dyDescent="0.25">
      <c r="C14" s="45" t="s">
        <v>59</v>
      </c>
      <c r="D14" s="30">
        <v>598</v>
      </c>
      <c r="E14" s="31">
        <f t="shared" si="0"/>
        <v>278</v>
      </c>
      <c r="F14" s="29">
        <f t="shared" si="1"/>
        <v>0.46488294314381273</v>
      </c>
      <c r="G14" s="62"/>
      <c r="H14" s="22">
        <v>85</v>
      </c>
      <c r="I14" s="22">
        <v>82</v>
      </c>
      <c r="J14" s="22">
        <v>111</v>
      </c>
      <c r="K14" s="22"/>
      <c r="L14" s="205"/>
      <c r="M14" s="206"/>
      <c r="R14"/>
    </row>
    <row r="15" spans="2:18" s="21" customFormat="1" ht="42" customHeight="1" x14ac:dyDescent="0.25">
      <c r="C15" s="45" t="s">
        <v>60</v>
      </c>
      <c r="D15" s="30">
        <v>335</v>
      </c>
      <c r="E15" s="31">
        <f t="shared" si="0"/>
        <v>285</v>
      </c>
      <c r="F15" s="29">
        <f t="shared" si="1"/>
        <v>0.85074626865671643</v>
      </c>
      <c r="G15" s="62"/>
      <c r="H15" s="22">
        <v>99</v>
      </c>
      <c r="I15" s="22">
        <v>94</v>
      </c>
      <c r="J15" s="22">
        <v>92</v>
      </c>
      <c r="K15" s="22"/>
      <c r="L15" s="205"/>
      <c r="M15" s="206"/>
    </row>
    <row r="16" spans="2:18" s="21" customFormat="1" ht="42" customHeight="1" thickBot="1" x14ac:dyDescent="0.3">
      <c r="C16" s="46" t="s">
        <v>61</v>
      </c>
      <c r="D16" s="32">
        <v>440</v>
      </c>
      <c r="E16" s="31">
        <f t="shared" si="0"/>
        <v>337</v>
      </c>
      <c r="F16" s="34">
        <f t="shared" si="1"/>
        <v>0.76590909090909087</v>
      </c>
      <c r="G16" s="62"/>
      <c r="H16" s="22">
        <v>145</v>
      </c>
      <c r="I16" s="35">
        <v>54</v>
      </c>
      <c r="J16" s="35">
        <v>138</v>
      </c>
      <c r="K16" s="35"/>
      <c r="L16" s="207"/>
      <c r="M16" s="208"/>
    </row>
    <row r="17" spans="3:13" s="21" customFormat="1" ht="34.5" customHeight="1" thickBot="1" x14ac:dyDescent="0.3">
      <c r="C17" s="37" t="s">
        <v>62</v>
      </c>
      <c r="D17" s="60">
        <f>SUM(D11:D16)</f>
        <v>4973</v>
      </c>
      <c r="E17" s="60">
        <f>SUM(E11:E16)</f>
        <v>4995</v>
      </c>
      <c r="F17" s="36">
        <f>+E17/D17</f>
        <v>1.0044238890006032</v>
      </c>
      <c r="G17" s="62"/>
      <c r="H17" s="61">
        <f>SUM(H11:H16)</f>
        <v>1964</v>
      </c>
      <c r="I17" s="61">
        <f>SUM(I11:I16)</f>
        <v>1415</v>
      </c>
      <c r="J17" s="61">
        <f>SUM(J11:J16)</f>
        <v>1616</v>
      </c>
      <c r="K17" s="61">
        <f>SUM(K11:K16)</f>
        <v>0</v>
      </c>
      <c r="L17" s="27"/>
      <c r="M17" s="27"/>
    </row>
    <row r="18" spans="3:13" s="21" customFormat="1" ht="33.75" customHeight="1" x14ac:dyDescent="0.25">
      <c r="C18" s="197" t="s">
        <v>77</v>
      </c>
      <c r="D18" s="197"/>
      <c r="E18" s="197"/>
      <c r="F18" s="197"/>
      <c r="G18" s="197"/>
      <c r="H18" s="197"/>
      <c r="I18" s="197"/>
      <c r="J18" s="197"/>
      <c r="K18" s="197"/>
      <c r="L18" s="198"/>
      <c r="M18" s="198"/>
    </row>
    <row r="19" spans="3:13" ht="18" customHeight="1" x14ac:dyDescent="0.25"/>
    <row r="20" spans="3:13" ht="18" customHeight="1" x14ac:dyDescent="0.25"/>
    <row r="21" spans="3:13" ht="18" customHeight="1" x14ac:dyDescent="0.25"/>
    <row r="22" spans="3:13" ht="18" customHeight="1" x14ac:dyDescent="0.25"/>
    <row r="23" spans="3:13" ht="18" customHeight="1" x14ac:dyDescent="0.25"/>
    <row r="24" spans="3:13" ht="18" customHeight="1" x14ac:dyDescent="0.25"/>
    <row r="25" spans="3:13" ht="18" customHeight="1" x14ac:dyDescent="0.25"/>
    <row r="26" spans="3:13" ht="18" customHeight="1" x14ac:dyDescent="0.25"/>
    <row r="27" spans="3:13" ht="18" customHeight="1" x14ac:dyDescent="0.25"/>
    <row r="28" spans="3:13" ht="18" customHeight="1" x14ac:dyDescent="0.25"/>
    <row r="29" spans="3:13" ht="18" customHeight="1" x14ac:dyDescent="0.25"/>
    <row r="30" spans="3:13" ht="18" customHeight="1" x14ac:dyDescent="0.25"/>
    <row r="31" spans="3:13" ht="18" customHeight="1" x14ac:dyDescent="0.25"/>
    <row r="32" spans="3:13"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sheetData>
  <mergeCells count="9">
    <mergeCell ref="L9:M10"/>
    <mergeCell ref="L11:M16"/>
    <mergeCell ref="C18:M18"/>
    <mergeCell ref="E5:I5"/>
    <mergeCell ref="C9:C10"/>
    <mergeCell ref="D9:D10"/>
    <mergeCell ref="E9:E10"/>
    <mergeCell ref="F9:F10"/>
    <mergeCell ref="H9:K9"/>
  </mergeCells>
  <dataValidations count="1">
    <dataValidation type="list" allowBlank="1" showInputMessage="1" showErrorMessage="1" prompt="ESTADO DE LA META - INDICAR ESTADO DE LA META" sqref="J8" xr:uid="{CBD8CC50-6EBC-4A49-8736-FCAC784ACB5E}">
      <formula1>$M$2:$M$4</formula1>
    </dataValidation>
  </dataValidations>
  <printOptions horizontalCentered="1" verticalCentered="1"/>
  <pageMargins left="0.70866141732283472" right="0.70866141732283472" top="0.74803149606299213" bottom="0.74803149606299213" header="0" footer="0"/>
  <pageSetup paperSize="5" scale="67" orientation="landscape" r:id="rId1"/>
  <rowBreaks count="1" manualBreakCount="1">
    <brk id="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D0539-5D92-4F31-A2AF-C28AAAAAA892}">
  <sheetPr>
    <tabColor rgb="FFFF8080"/>
  </sheetPr>
  <dimension ref="B1:R605"/>
  <sheetViews>
    <sheetView showGridLines="0" tabSelected="1" zoomScale="55" zoomScaleNormal="55" zoomScaleSheetLayoutView="70" workbookViewId="0">
      <selection activeCell="C3" sqref="C3"/>
    </sheetView>
  </sheetViews>
  <sheetFormatPr baseColWidth="10" defaultColWidth="14.3984375" defaultRowHeight="15" customHeight="1" x14ac:dyDescent="0.25"/>
  <cols>
    <col min="1" max="1" width="3.8984375" style="2" customWidth="1"/>
    <col min="2" max="2" width="3.59765625" style="2" customWidth="1"/>
    <col min="3" max="3" width="27.3984375" style="2" customWidth="1"/>
    <col min="4" max="4" width="23.09765625" style="2" customWidth="1"/>
    <col min="5" max="7" width="16.3984375" style="2" customWidth="1"/>
    <col min="8" max="8" width="16.09765625" style="2" customWidth="1"/>
    <col min="9" max="9" width="19.09765625" style="2" customWidth="1"/>
    <col min="10" max="10" width="19.59765625" style="2" customWidth="1"/>
    <col min="11" max="11" width="22" style="2" customWidth="1"/>
    <col min="12" max="12" width="39" style="2" customWidth="1"/>
    <col min="13" max="13" width="32.296875" style="13" customWidth="1"/>
    <col min="14" max="14" width="63.09765625" style="2" customWidth="1"/>
    <col min="15" max="18" width="10" style="2" customWidth="1"/>
    <col min="19" max="16384" width="14.3984375" style="2"/>
  </cols>
  <sheetData>
    <row r="1" spans="2:18" ht="14.25" customHeight="1" x14ac:dyDescent="0.25">
      <c r="C1" s="149"/>
      <c r="D1" s="149"/>
      <c r="E1" s="149"/>
      <c r="F1" s="149"/>
      <c r="G1" s="149"/>
      <c r="H1" s="149"/>
      <c r="I1" s="149"/>
      <c r="J1" s="149"/>
      <c r="K1" s="150"/>
      <c r="L1" s="150"/>
      <c r="M1" s="151"/>
      <c r="N1" s="152"/>
    </row>
    <row r="2" spans="2:18" ht="47.25" customHeight="1" x14ac:dyDescent="0.25">
      <c r="C2" s="153" t="s">
        <v>23</v>
      </c>
      <c r="D2" s="149"/>
      <c r="E2" s="149"/>
      <c r="F2" s="149"/>
      <c r="G2" s="149"/>
      <c r="H2" s="149"/>
      <c r="I2" s="154"/>
      <c r="J2" s="154"/>
      <c r="K2" s="150"/>
      <c r="L2" s="150"/>
      <c r="M2" s="151" t="s">
        <v>24</v>
      </c>
      <c r="N2" s="152"/>
    </row>
    <row r="3" spans="2:18" s="173" customFormat="1" ht="35.25" customHeight="1" x14ac:dyDescent="0.25">
      <c r="C3" s="174" t="s">
        <v>137</v>
      </c>
      <c r="D3" s="174"/>
      <c r="E3" s="174"/>
      <c r="F3" s="174"/>
      <c r="G3" s="174"/>
      <c r="H3" s="174"/>
      <c r="I3" s="175"/>
      <c r="J3" s="175"/>
      <c r="K3" s="176"/>
      <c r="L3" s="176"/>
      <c r="M3" s="177" t="s">
        <v>26</v>
      </c>
      <c r="N3" s="178"/>
    </row>
    <row r="4" spans="2:18" ht="18" customHeight="1" x14ac:dyDescent="0.25">
      <c r="C4" s="149"/>
      <c r="D4" s="149"/>
      <c r="E4" s="149"/>
      <c r="F4" s="149"/>
      <c r="G4" s="149"/>
      <c r="H4" s="149"/>
      <c r="I4" s="154"/>
      <c r="J4" s="154"/>
      <c r="K4" s="150"/>
      <c r="L4" s="150"/>
      <c r="M4" s="151" t="s">
        <v>27</v>
      </c>
      <c r="N4" s="152"/>
    </row>
    <row r="5" spans="2:18" ht="48" customHeight="1" x14ac:dyDescent="0.25">
      <c r="C5" s="155" t="s">
        <v>28</v>
      </c>
      <c r="D5" s="156" t="s">
        <v>29</v>
      </c>
      <c r="E5" s="228" t="s">
        <v>30</v>
      </c>
      <c r="F5" s="228"/>
      <c r="G5" s="228"/>
      <c r="H5" s="228"/>
      <c r="I5" s="228"/>
      <c r="J5" s="149"/>
      <c r="K5" s="149"/>
      <c r="L5" s="149"/>
      <c r="M5" s="157"/>
      <c r="N5" s="149"/>
    </row>
    <row r="6" spans="2:18" ht="18" customHeight="1" x14ac:dyDescent="0.25">
      <c r="C6" s="149"/>
      <c r="D6" s="149" t="s">
        <v>31</v>
      </c>
      <c r="E6" s="149"/>
      <c r="F6" s="149"/>
      <c r="G6" s="149"/>
      <c r="H6" s="149"/>
      <c r="I6" s="149"/>
      <c r="J6" s="149"/>
      <c r="K6" s="149"/>
      <c r="L6" s="149"/>
      <c r="M6" s="157"/>
      <c r="N6" s="149"/>
    </row>
    <row r="7" spans="2:18" s="179" customFormat="1" ht="78.75" customHeight="1" x14ac:dyDescent="0.25">
      <c r="C7" s="231" t="s">
        <v>78</v>
      </c>
      <c r="D7" s="232"/>
      <c r="E7" s="180" t="s">
        <v>34</v>
      </c>
      <c r="F7" s="180" t="s">
        <v>35</v>
      </c>
      <c r="G7" s="180" t="s">
        <v>36</v>
      </c>
      <c r="H7" s="180" t="s">
        <v>37</v>
      </c>
      <c r="I7" s="180" t="s">
        <v>38</v>
      </c>
      <c r="J7" s="181" t="s">
        <v>39</v>
      </c>
      <c r="K7" s="182" t="s">
        <v>40</v>
      </c>
      <c r="L7" s="182" t="s">
        <v>41</v>
      </c>
      <c r="M7" s="182" t="s">
        <v>42</v>
      </c>
      <c r="N7" s="18" t="s">
        <v>43</v>
      </c>
    </row>
    <row r="8" spans="2:18" s="13" customFormat="1" ht="162.75" customHeight="1" x14ac:dyDescent="0.25">
      <c r="C8" s="233" t="s">
        <v>44</v>
      </c>
      <c r="D8" s="234"/>
      <c r="E8" s="158">
        <v>5000</v>
      </c>
      <c r="F8" s="158">
        <v>3075</v>
      </c>
      <c r="G8" s="159">
        <f>SUM(J17:K17)</f>
        <v>2683</v>
      </c>
      <c r="H8" s="159">
        <f>+E17</f>
        <v>5758</v>
      </c>
      <c r="I8" s="160">
        <f>+H8/E8</f>
        <v>1.1516</v>
      </c>
      <c r="J8" s="161" t="s">
        <v>24</v>
      </c>
      <c r="K8" s="162">
        <v>1833.1</v>
      </c>
      <c r="L8" s="163">
        <v>1647.35</v>
      </c>
      <c r="M8" s="185">
        <f>+L8/K8</f>
        <v>0.89866892149909983</v>
      </c>
      <c r="N8" s="186" t="s">
        <v>45</v>
      </c>
    </row>
    <row r="9" spans="2:18" s="13" customFormat="1" ht="31.5" customHeight="1" x14ac:dyDescent="0.25">
      <c r="B9" s="19"/>
      <c r="C9" s="229" t="s">
        <v>46</v>
      </c>
      <c r="D9" s="229" t="s">
        <v>135</v>
      </c>
      <c r="E9" s="229" t="s">
        <v>47</v>
      </c>
      <c r="F9" s="229" t="s">
        <v>48</v>
      </c>
      <c r="G9" s="193"/>
      <c r="H9" s="230" t="s">
        <v>49</v>
      </c>
      <c r="I9" s="230"/>
      <c r="J9" s="230"/>
      <c r="K9" s="230"/>
      <c r="L9" s="222" t="s">
        <v>50</v>
      </c>
      <c r="M9" s="222"/>
      <c r="N9" s="222"/>
    </row>
    <row r="10" spans="2:18" s="24" customFormat="1" ht="59.5" customHeight="1" x14ac:dyDescent="0.25">
      <c r="B10" s="25"/>
      <c r="C10" s="229"/>
      <c r="D10" s="229"/>
      <c r="E10" s="229"/>
      <c r="F10" s="229"/>
      <c r="G10" s="193"/>
      <c r="H10" s="26" t="s">
        <v>51</v>
      </c>
      <c r="I10" s="26" t="s">
        <v>52</v>
      </c>
      <c r="J10" s="26" t="s">
        <v>53</v>
      </c>
      <c r="K10" s="26" t="s">
        <v>54</v>
      </c>
      <c r="L10" s="222"/>
      <c r="M10" s="222"/>
      <c r="N10" s="222"/>
    </row>
    <row r="11" spans="2:18" s="21" customFormat="1" ht="42" customHeight="1" x14ac:dyDescent="0.25">
      <c r="C11" s="187" t="s">
        <v>11</v>
      </c>
      <c r="D11" s="188">
        <v>300</v>
      </c>
      <c r="E11" s="189">
        <f>SUM(H11:K11)</f>
        <v>676</v>
      </c>
      <c r="F11" s="190">
        <f>+E11/D11</f>
        <v>2.2533333333333334</v>
      </c>
      <c r="G11" s="191"/>
      <c r="H11" s="192">
        <v>192</v>
      </c>
      <c r="I11" s="192">
        <v>180</v>
      </c>
      <c r="J11" s="192">
        <v>187</v>
      </c>
      <c r="K11" s="192">
        <v>117</v>
      </c>
      <c r="L11" s="223" t="s">
        <v>134</v>
      </c>
      <c r="M11" s="224"/>
      <c r="N11" s="224"/>
    </row>
    <row r="12" spans="2:18" s="21" customFormat="1" ht="42" customHeight="1" x14ac:dyDescent="0.25">
      <c r="C12" s="171" t="s">
        <v>13</v>
      </c>
      <c r="D12" s="172">
        <v>3180</v>
      </c>
      <c r="E12" s="164">
        <f t="shared" ref="E12:E16" si="0">SUM(H12:K12)</f>
        <v>2363</v>
      </c>
      <c r="F12" s="165">
        <f t="shared" ref="F12:F16" si="1">+E12/D12</f>
        <v>0.74308176100628931</v>
      </c>
      <c r="G12" s="183"/>
      <c r="H12" s="166">
        <v>668</v>
      </c>
      <c r="I12" s="166">
        <v>615</v>
      </c>
      <c r="J12" s="166">
        <v>553</v>
      </c>
      <c r="K12" s="166">
        <v>527</v>
      </c>
      <c r="L12" s="225"/>
      <c r="M12" s="226"/>
      <c r="N12" s="226"/>
    </row>
    <row r="13" spans="2:18" s="21" customFormat="1" ht="42" customHeight="1" x14ac:dyDescent="0.25">
      <c r="C13" s="171" t="s">
        <v>15</v>
      </c>
      <c r="D13" s="172">
        <v>500</v>
      </c>
      <c r="E13" s="164">
        <f t="shared" si="0"/>
        <v>756</v>
      </c>
      <c r="F13" s="165">
        <f t="shared" si="1"/>
        <v>1.512</v>
      </c>
      <c r="G13" s="183"/>
      <c r="H13" s="166">
        <v>185</v>
      </c>
      <c r="I13" s="166">
        <v>203</v>
      </c>
      <c r="J13" s="166">
        <v>200</v>
      </c>
      <c r="K13" s="166">
        <v>168</v>
      </c>
      <c r="L13" s="225"/>
      <c r="M13" s="226"/>
      <c r="N13" s="226"/>
    </row>
    <row r="14" spans="2:18" s="21" customFormat="1" ht="42" customHeight="1" x14ac:dyDescent="0.25">
      <c r="C14" s="171" t="s">
        <v>131</v>
      </c>
      <c r="D14" s="172">
        <v>810</v>
      </c>
      <c r="E14" s="164">
        <f t="shared" si="0"/>
        <v>1010</v>
      </c>
      <c r="F14" s="165">
        <f t="shared" si="1"/>
        <v>1.2469135802469136</v>
      </c>
      <c r="G14" s="183"/>
      <c r="H14" s="166">
        <v>265</v>
      </c>
      <c r="I14" s="166">
        <v>303</v>
      </c>
      <c r="J14" s="166">
        <v>267</v>
      </c>
      <c r="K14" s="166">
        <v>175</v>
      </c>
      <c r="L14" s="225"/>
      <c r="M14" s="226"/>
      <c r="N14" s="226"/>
      <c r="R14"/>
    </row>
    <row r="15" spans="2:18" s="21" customFormat="1" ht="42" customHeight="1" x14ac:dyDescent="0.25">
      <c r="C15" s="171" t="s">
        <v>132</v>
      </c>
      <c r="D15" s="172">
        <v>260</v>
      </c>
      <c r="E15" s="164">
        <f t="shared" si="0"/>
        <v>477</v>
      </c>
      <c r="F15" s="165">
        <f t="shared" si="1"/>
        <v>1.8346153846153845</v>
      </c>
      <c r="G15" s="183"/>
      <c r="H15" s="166">
        <v>136</v>
      </c>
      <c r="I15" s="166">
        <v>119</v>
      </c>
      <c r="J15" s="166">
        <v>116</v>
      </c>
      <c r="K15" s="166">
        <v>106</v>
      </c>
      <c r="L15" s="225"/>
      <c r="M15" s="226"/>
      <c r="N15" s="226"/>
    </row>
    <row r="16" spans="2:18" s="21" customFormat="1" ht="42" customHeight="1" thickBot="1" x14ac:dyDescent="0.3">
      <c r="C16" s="171" t="s">
        <v>133</v>
      </c>
      <c r="D16" s="172">
        <v>600</v>
      </c>
      <c r="E16" s="164">
        <f t="shared" si="0"/>
        <v>476</v>
      </c>
      <c r="F16" s="167">
        <f t="shared" si="1"/>
        <v>0.79333333333333333</v>
      </c>
      <c r="G16" s="183"/>
      <c r="H16" s="166">
        <v>107</v>
      </c>
      <c r="I16" s="166">
        <v>102</v>
      </c>
      <c r="J16" s="166">
        <v>108</v>
      </c>
      <c r="K16" s="166">
        <v>159</v>
      </c>
      <c r="L16" s="225"/>
      <c r="M16" s="226"/>
      <c r="N16" s="226"/>
    </row>
    <row r="17" spans="3:14" s="21" customFormat="1" ht="34.5" customHeight="1" thickBot="1" x14ac:dyDescent="0.3">
      <c r="C17" s="168" t="s">
        <v>79</v>
      </c>
      <c r="D17" s="169">
        <f>SUM(D11:D16)</f>
        <v>5650</v>
      </c>
      <c r="E17" s="169">
        <f>SUM(E11:E16)</f>
        <v>5758</v>
      </c>
      <c r="F17" s="170">
        <f>+E17/D17</f>
        <v>1.0191150442477876</v>
      </c>
      <c r="G17" s="183"/>
      <c r="H17" s="184">
        <f>SUM(H11:H16)</f>
        <v>1553</v>
      </c>
      <c r="I17" s="184">
        <f>SUM(I11:I16)</f>
        <v>1522</v>
      </c>
      <c r="J17" s="184">
        <f>SUM(J11:J16)</f>
        <v>1431</v>
      </c>
      <c r="K17" s="184">
        <f>SUM(K11:K16)</f>
        <v>1252</v>
      </c>
      <c r="L17" s="225"/>
      <c r="M17" s="226"/>
      <c r="N17" s="226"/>
    </row>
    <row r="18" spans="3:14" s="21" customFormat="1" ht="33.75" customHeight="1" x14ac:dyDescent="0.25">
      <c r="C18" s="227" t="s">
        <v>136</v>
      </c>
      <c r="D18" s="227"/>
      <c r="E18" s="227"/>
      <c r="F18" s="227"/>
      <c r="G18" s="227"/>
      <c r="H18" s="227"/>
      <c r="I18" s="227"/>
      <c r="J18" s="227"/>
      <c r="K18" s="227"/>
      <c r="L18" s="227"/>
      <c r="M18" s="227"/>
      <c r="N18" s="227"/>
    </row>
    <row r="19" spans="3:14" ht="18" customHeight="1" x14ac:dyDescent="0.25"/>
    <row r="20" spans="3:14" ht="18" customHeight="1" x14ac:dyDescent="0.25"/>
    <row r="21" spans="3:14" ht="18" customHeight="1" x14ac:dyDescent="0.25"/>
    <row r="22" spans="3:14" ht="18" customHeight="1" x14ac:dyDescent="0.25"/>
    <row r="23" spans="3:14" ht="18" customHeight="1" x14ac:dyDescent="0.25"/>
    <row r="24" spans="3:14" ht="18" customHeight="1" x14ac:dyDescent="0.25"/>
    <row r="25" spans="3:14" ht="18" customHeight="1" x14ac:dyDescent="0.25"/>
    <row r="26" spans="3:14" ht="18" customHeight="1" x14ac:dyDescent="0.25"/>
    <row r="27" spans="3:14" ht="18" customHeight="1" x14ac:dyDescent="0.25"/>
    <row r="28" spans="3:14" ht="18" customHeight="1" x14ac:dyDescent="0.25"/>
    <row r="29" spans="3:14" ht="18" customHeight="1" x14ac:dyDescent="0.25"/>
    <row r="30" spans="3:14" ht="18" customHeight="1" x14ac:dyDescent="0.25"/>
    <row r="31" spans="3:14" ht="18" customHeight="1" x14ac:dyDescent="0.25"/>
    <row r="32" spans="3:14"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sheetData>
  <mergeCells count="11">
    <mergeCell ref="L9:N10"/>
    <mergeCell ref="L11:N17"/>
    <mergeCell ref="C18:N18"/>
    <mergeCell ref="E5:I5"/>
    <mergeCell ref="C9:C10"/>
    <mergeCell ref="D9:D10"/>
    <mergeCell ref="E9:E10"/>
    <mergeCell ref="F9:F10"/>
    <mergeCell ref="H9:K9"/>
    <mergeCell ref="C7:D7"/>
    <mergeCell ref="C8:D8"/>
  </mergeCells>
  <dataValidations count="1">
    <dataValidation type="list" allowBlank="1" showInputMessage="1" showErrorMessage="1" prompt="ESTADO DE LA META - INDICAR ESTADO DE LA META" sqref="J8" xr:uid="{FAE747FD-0CB1-4A04-BFC9-D1D444726FE0}">
      <formula1>$M$2:$M$4</formula1>
    </dataValidation>
  </dataValidations>
  <printOptions horizontalCentered="1" verticalCentered="1"/>
  <pageMargins left="0.70866141732283472" right="0.70866141732283472" top="0.74803149606299213" bottom="0.74803149606299213" header="0" footer="0"/>
  <pageSetup paperSize="5" scale="55" orientation="landscape" r:id="rId1"/>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98FA-6146-4654-A288-E9680B70C7B8}">
  <dimension ref="A1:L8"/>
  <sheetViews>
    <sheetView workbookViewId="0">
      <selection activeCell="F21" sqref="F21"/>
    </sheetView>
  </sheetViews>
  <sheetFormatPr baseColWidth="10" defaultColWidth="11.3984375" defaultRowHeight="13.5" x14ac:dyDescent="0.25"/>
  <cols>
    <col min="1" max="1" width="32" style="137" customWidth="1"/>
    <col min="2" max="16384" width="11.3984375" style="137"/>
  </cols>
  <sheetData>
    <row r="1" spans="1:12" ht="14" x14ac:dyDescent="0.3">
      <c r="A1" s="148" t="s">
        <v>80</v>
      </c>
      <c r="B1" s="148" t="s">
        <v>81</v>
      </c>
      <c r="C1" s="147" t="s">
        <v>82</v>
      </c>
      <c r="D1" s="147" t="s">
        <v>83</v>
      </c>
      <c r="E1" s="147" t="s">
        <v>84</v>
      </c>
      <c r="F1" s="146" t="s">
        <v>85</v>
      </c>
      <c r="G1" s="146" t="s">
        <v>86</v>
      </c>
      <c r="H1" s="146" t="s">
        <v>87</v>
      </c>
      <c r="I1" s="145" t="s">
        <v>88</v>
      </c>
      <c r="J1" s="145" t="s">
        <v>89</v>
      </c>
      <c r="K1" s="145" t="s">
        <v>90</v>
      </c>
      <c r="L1" s="144" t="s">
        <v>16</v>
      </c>
    </row>
    <row r="2" spans="1:12" x14ac:dyDescent="0.25">
      <c r="A2" s="235" t="s">
        <v>91</v>
      </c>
      <c r="B2" s="137" t="s">
        <v>92</v>
      </c>
      <c r="C2" s="143">
        <v>68</v>
      </c>
      <c r="D2" s="143"/>
      <c r="E2" s="143"/>
      <c r="F2" s="142"/>
      <c r="G2" s="142">
        <v>59</v>
      </c>
      <c r="H2" s="142">
        <v>59</v>
      </c>
      <c r="I2" s="141">
        <v>64</v>
      </c>
      <c r="J2" s="141">
        <v>1</v>
      </c>
      <c r="K2" s="141">
        <v>54</v>
      </c>
      <c r="L2" s="140">
        <f t="shared" ref="L2:L7" si="0">SUM(C2:K2)</f>
        <v>305</v>
      </c>
    </row>
    <row r="3" spans="1:12" x14ac:dyDescent="0.25">
      <c r="A3" s="236"/>
      <c r="B3" s="137" t="s">
        <v>93</v>
      </c>
      <c r="C3" s="143">
        <v>62</v>
      </c>
      <c r="D3" s="143">
        <v>63</v>
      </c>
      <c r="E3" s="143">
        <f>44+2</f>
        <v>46</v>
      </c>
      <c r="F3" s="142">
        <f>61+1</f>
        <v>62</v>
      </c>
      <c r="G3" s="142">
        <f>69+1</f>
        <v>70</v>
      </c>
      <c r="H3" s="142">
        <v>57</v>
      </c>
      <c r="I3" s="141">
        <v>64</v>
      </c>
      <c r="J3" s="141">
        <v>57</v>
      </c>
      <c r="K3" s="141">
        <v>59</v>
      </c>
      <c r="L3" s="140">
        <f t="shared" si="0"/>
        <v>540</v>
      </c>
    </row>
    <row r="4" spans="1:12" x14ac:dyDescent="0.25">
      <c r="A4" s="236"/>
      <c r="B4" s="137" t="s">
        <v>94</v>
      </c>
      <c r="C4" s="143">
        <f>31+1</f>
        <v>32</v>
      </c>
      <c r="D4" s="143">
        <f>17+1</f>
        <v>18</v>
      </c>
      <c r="E4" s="143">
        <f>34+1</f>
        <v>35</v>
      </c>
      <c r="F4" s="142">
        <f>26+19</f>
        <v>45</v>
      </c>
      <c r="G4" s="142">
        <v>11</v>
      </c>
      <c r="H4" s="142">
        <f>25+1</f>
        <v>26</v>
      </c>
      <c r="I4" s="141">
        <f>28+2</f>
        <v>30</v>
      </c>
      <c r="J4" s="141">
        <v>58</v>
      </c>
      <c r="K4" s="141">
        <v>23</v>
      </c>
      <c r="L4" s="140">
        <f t="shared" si="0"/>
        <v>278</v>
      </c>
    </row>
    <row r="5" spans="1:12" x14ac:dyDescent="0.25">
      <c r="A5" s="236"/>
      <c r="B5" s="137" t="s">
        <v>95</v>
      </c>
      <c r="C5" s="143">
        <f>41+1</f>
        <v>42</v>
      </c>
      <c r="D5" s="143">
        <v>61</v>
      </c>
      <c r="E5" s="143">
        <f>41+1</f>
        <v>42</v>
      </c>
      <c r="F5" s="142">
        <v>6</v>
      </c>
      <c r="G5" s="142">
        <v>9</v>
      </c>
      <c r="H5" s="142">
        <f>38+1</f>
        <v>39</v>
      </c>
      <c r="I5" s="141">
        <f>52+1</f>
        <v>53</v>
      </c>
      <c r="J5" s="141">
        <v>45</v>
      </c>
      <c r="K5" s="141">
        <v>40</v>
      </c>
      <c r="L5" s="140">
        <f t="shared" si="0"/>
        <v>337</v>
      </c>
    </row>
    <row r="6" spans="1:12" x14ac:dyDescent="0.25">
      <c r="A6" s="236"/>
      <c r="B6" s="137" t="s">
        <v>96</v>
      </c>
      <c r="C6" s="143">
        <f>236+7</f>
        <v>243</v>
      </c>
      <c r="D6" s="143">
        <f>855+1</f>
        <v>856</v>
      </c>
      <c r="E6" s="143">
        <f>283+14</f>
        <v>297</v>
      </c>
      <c r="F6" s="142">
        <f>268+3</f>
        <v>271</v>
      </c>
      <c r="G6" s="142">
        <f>263+2</f>
        <v>265</v>
      </c>
      <c r="H6" s="142">
        <f>339+3</f>
        <v>342</v>
      </c>
      <c r="I6" s="141">
        <f>234+3</f>
        <v>237</v>
      </c>
      <c r="J6" s="141">
        <f>479+12</f>
        <v>491</v>
      </c>
      <c r="K6" s="141">
        <v>248</v>
      </c>
      <c r="L6" s="140">
        <f t="shared" si="0"/>
        <v>3250</v>
      </c>
    </row>
    <row r="7" spans="1:12" x14ac:dyDescent="0.25">
      <c r="A7" s="237"/>
      <c r="B7" s="137" t="s">
        <v>97</v>
      </c>
      <c r="C7" s="143">
        <f>29+1</f>
        <v>30</v>
      </c>
      <c r="D7" s="143">
        <f>37+1</f>
        <v>38</v>
      </c>
      <c r="E7" s="143">
        <f>29+2</f>
        <v>31</v>
      </c>
      <c r="F7" s="142">
        <v>29</v>
      </c>
      <c r="G7" s="142">
        <v>31</v>
      </c>
      <c r="H7" s="142">
        <f>33+1</f>
        <v>34</v>
      </c>
      <c r="I7" s="141">
        <v>24</v>
      </c>
      <c r="J7" s="141">
        <v>30</v>
      </c>
      <c r="K7" s="141">
        <v>38</v>
      </c>
      <c r="L7" s="140">
        <f t="shared" si="0"/>
        <v>285</v>
      </c>
    </row>
    <row r="8" spans="1:12" ht="14" x14ac:dyDescent="0.3">
      <c r="A8" s="139"/>
      <c r="C8" s="138">
        <f t="shared" ref="C8:L8" si="1">SUM(C2:C7)</f>
        <v>477</v>
      </c>
      <c r="D8" s="138">
        <f t="shared" si="1"/>
        <v>1036</v>
      </c>
      <c r="E8" s="138">
        <f t="shared" si="1"/>
        <v>451</v>
      </c>
      <c r="F8" s="138">
        <f t="shared" si="1"/>
        <v>413</v>
      </c>
      <c r="G8" s="138">
        <f t="shared" si="1"/>
        <v>445</v>
      </c>
      <c r="H8" s="138">
        <f t="shared" si="1"/>
        <v>557</v>
      </c>
      <c r="I8" s="138">
        <f t="shared" si="1"/>
        <v>472</v>
      </c>
      <c r="J8" s="138">
        <f t="shared" si="1"/>
        <v>682</v>
      </c>
      <c r="K8" s="138">
        <f t="shared" si="1"/>
        <v>462</v>
      </c>
      <c r="L8" s="138">
        <f t="shared" si="1"/>
        <v>4995</v>
      </c>
    </row>
  </sheetData>
  <mergeCells count="1">
    <mergeCell ref="A2: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ED13-426E-4152-9C19-77E53B45CEAC}">
  <dimension ref="A2:L37"/>
  <sheetViews>
    <sheetView topLeftCell="C1" workbookViewId="0">
      <selection activeCell="L5" sqref="L5"/>
    </sheetView>
  </sheetViews>
  <sheetFormatPr baseColWidth="10" defaultColWidth="11.3984375" defaultRowHeight="13.5" x14ac:dyDescent="0.25"/>
  <cols>
    <col min="1" max="1" width="9.09765625" style="109" customWidth="1"/>
    <col min="2" max="2" width="48.59765625" style="110" customWidth="1"/>
    <col min="3" max="3" width="13.69921875" style="111" bestFit="1" customWidth="1"/>
    <col min="4" max="4" width="17.69921875" style="112" bestFit="1" customWidth="1"/>
    <col min="5" max="5" width="13.3984375" style="112" customWidth="1"/>
    <col min="6" max="6" width="15.8984375" style="112" bestFit="1" customWidth="1"/>
    <col min="7" max="7" width="17.09765625" style="109" customWidth="1"/>
    <col min="8" max="8" width="26" style="109" customWidth="1"/>
    <col min="9" max="12" width="21.3984375" style="109" customWidth="1"/>
    <col min="13" max="16384" width="11.3984375" style="109"/>
  </cols>
  <sheetData>
    <row r="2" spans="1:12" x14ac:dyDescent="0.25">
      <c r="A2" s="238" t="s">
        <v>98</v>
      </c>
      <c r="B2" s="238"/>
      <c r="C2" s="238"/>
      <c r="D2" s="238"/>
      <c r="E2" s="238"/>
      <c r="F2" s="238"/>
    </row>
    <row r="3" spans="1:12" s="113" customFormat="1" ht="34.5" x14ac:dyDescent="0.25">
      <c r="A3" s="120" t="s">
        <v>99</v>
      </c>
      <c r="B3" s="120" t="s">
        <v>100</v>
      </c>
      <c r="C3" s="120" t="s">
        <v>101</v>
      </c>
      <c r="D3" s="121" t="s">
        <v>102</v>
      </c>
      <c r="E3" s="121" t="s">
        <v>41</v>
      </c>
      <c r="F3" s="121" t="s">
        <v>103</v>
      </c>
      <c r="H3" s="132" t="s">
        <v>102</v>
      </c>
      <c r="I3" s="132" t="s">
        <v>104</v>
      </c>
      <c r="J3" s="132" t="s">
        <v>105</v>
      </c>
      <c r="K3" s="132" t="s">
        <v>106</v>
      </c>
      <c r="L3" s="132" t="s">
        <v>107</v>
      </c>
    </row>
    <row r="4" spans="1:12" x14ac:dyDescent="0.25">
      <c r="A4" s="115" t="s">
        <v>108</v>
      </c>
      <c r="B4" s="118" t="s">
        <v>109</v>
      </c>
      <c r="C4" s="119" t="s">
        <v>110</v>
      </c>
      <c r="D4" s="117">
        <v>575691000</v>
      </c>
      <c r="E4" s="117">
        <v>321347880.09000003</v>
      </c>
      <c r="F4" s="117">
        <v>72012481.450000003</v>
      </c>
      <c r="G4" s="109" t="s">
        <v>111</v>
      </c>
      <c r="H4" s="112">
        <f>+D5+D13</f>
        <v>1542369976.5599999</v>
      </c>
      <c r="I4" s="112">
        <f>+E5+E13</f>
        <v>563017624.23000002</v>
      </c>
      <c r="J4" s="112">
        <f>+C27</f>
        <v>1046357112.51</v>
      </c>
      <c r="K4" s="112">
        <f>+C27</f>
        <v>1046357112.51</v>
      </c>
      <c r="L4" s="112">
        <f>+E9</f>
        <v>1423618740.75</v>
      </c>
    </row>
    <row r="5" spans="1:12" x14ac:dyDescent="0.25">
      <c r="A5" s="116" t="s">
        <v>16</v>
      </c>
      <c r="B5" s="116"/>
      <c r="C5" s="116"/>
      <c r="D5" s="114">
        <v>575691000</v>
      </c>
      <c r="E5" s="114">
        <v>321347880.09000003</v>
      </c>
      <c r="F5" s="114">
        <v>72012481.450000003</v>
      </c>
      <c r="G5" s="109" t="s">
        <v>112</v>
      </c>
      <c r="H5" s="109">
        <v>1531.6</v>
      </c>
      <c r="I5" s="109">
        <v>333.6</v>
      </c>
      <c r="J5" s="109">
        <v>707.55</v>
      </c>
      <c r="K5" s="109">
        <v>1046.3</v>
      </c>
      <c r="L5" s="109">
        <v>1423.6</v>
      </c>
    </row>
    <row r="6" spans="1:12" x14ac:dyDescent="0.25">
      <c r="A6"/>
      <c r="B6"/>
      <c r="C6"/>
      <c r="D6"/>
      <c r="E6"/>
      <c r="F6"/>
    </row>
    <row r="7" spans="1:12" x14ac:dyDescent="0.25">
      <c r="A7"/>
      <c r="B7"/>
      <c r="C7"/>
      <c r="D7" t="s">
        <v>113</v>
      </c>
      <c r="E7" s="135">
        <f>SUM(E13:H13)</f>
        <v>966678976.55999994</v>
      </c>
      <c r="F7"/>
    </row>
    <row r="8" spans="1:12" x14ac:dyDescent="0.25">
      <c r="A8"/>
      <c r="B8"/>
      <c r="C8"/>
      <c r="D8" t="s">
        <v>114</v>
      </c>
      <c r="E8" s="135">
        <v>456939764.18999994</v>
      </c>
      <c r="F8"/>
    </row>
    <row r="9" spans="1:12" x14ac:dyDescent="0.25">
      <c r="A9"/>
      <c r="B9"/>
      <c r="C9"/>
      <c r="D9"/>
      <c r="E9" s="135">
        <f>SUM(E7:E8)</f>
        <v>1423618740.75</v>
      </c>
      <c r="F9"/>
    </row>
    <row r="10" spans="1:12" x14ac:dyDescent="0.25">
      <c r="A10"/>
      <c r="B10" s="122" t="s">
        <v>115</v>
      </c>
      <c r="C10" s="123"/>
      <c r="D10"/>
      <c r="E10"/>
      <c r="F10"/>
      <c r="H10" s="111"/>
      <c r="I10" s="111"/>
      <c r="J10" s="111"/>
      <c r="K10" s="111"/>
    </row>
    <row r="11" spans="1:12" s="111" customFormat="1" ht="26" x14ac:dyDescent="0.25">
      <c r="A11" s="63"/>
      <c r="B11" s="126" t="s">
        <v>100</v>
      </c>
      <c r="C11" s="127" t="s">
        <v>116</v>
      </c>
      <c r="D11" s="127" t="s">
        <v>117</v>
      </c>
      <c r="E11" s="127" t="s">
        <v>51</v>
      </c>
      <c r="F11" s="127" t="s">
        <v>52</v>
      </c>
      <c r="G11" s="127" t="s">
        <v>53</v>
      </c>
      <c r="H11" s="127" t="s">
        <v>67</v>
      </c>
      <c r="I11" s="109"/>
      <c r="J11" s="109"/>
      <c r="K11" s="109"/>
    </row>
    <row r="12" spans="1:12" x14ac:dyDescent="0.25">
      <c r="A12"/>
      <c r="B12" s="124" t="s">
        <v>118</v>
      </c>
      <c r="C12" s="128">
        <v>58607329.609999999</v>
      </c>
      <c r="D12" s="128">
        <f>+C12*12</f>
        <v>703287955.31999993</v>
      </c>
      <c r="E12"/>
      <c r="F12"/>
    </row>
    <row r="13" spans="1:12" x14ac:dyDescent="0.25">
      <c r="A13"/>
      <c r="B13" s="130" t="s">
        <v>119</v>
      </c>
      <c r="C13" s="131">
        <v>80556581.379999995</v>
      </c>
      <c r="D13" s="131">
        <f t="shared" ref="D13:D22" si="0">+C13*12</f>
        <v>966678976.55999994</v>
      </c>
      <c r="E13" s="131">
        <f>+D13/4</f>
        <v>241669744.13999999</v>
      </c>
      <c r="F13" s="131">
        <v>241669744.13999999</v>
      </c>
      <c r="G13" s="131">
        <v>241669744.13999999</v>
      </c>
      <c r="H13" s="131">
        <v>241669744.13999999</v>
      </c>
    </row>
    <row r="14" spans="1:12" x14ac:dyDescent="0.25">
      <c r="A14"/>
      <c r="B14" s="124" t="s">
        <v>120</v>
      </c>
      <c r="C14" s="128">
        <v>61742689.149999999</v>
      </c>
      <c r="D14" s="128">
        <f t="shared" si="0"/>
        <v>740912269.79999995</v>
      </c>
      <c r="E14"/>
      <c r="F14"/>
    </row>
    <row r="15" spans="1:12" x14ac:dyDescent="0.25">
      <c r="A15"/>
      <c r="B15" s="124" t="s">
        <v>121</v>
      </c>
      <c r="C15" s="128">
        <v>17121268.449999999</v>
      </c>
      <c r="D15" s="128">
        <f t="shared" si="0"/>
        <v>205455221.39999998</v>
      </c>
      <c r="E15"/>
      <c r="F15"/>
    </row>
    <row r="16" spans="1:12" x14ac:dyDescent="0.25">
      <c r="A16"/>
      <c r="B16" s="124" t="s">
        <v>122</v>
      </c>
      <c r="C16" s="128">
        <v>6287656.6500000004</v>
      </c>
      <c r="D16" s="128">
        <f t="shared" si="0"/>
        <v>75451879.800000012</v>
      </c>
      <c r="E16"/>
      <c r="F16"/>
    </row>
    <row r="17" spans="1:6" x14ac:dyDescent="0.25">
      <c r="A17"/>
      <c r="B17" s="124" t="s">
        <v>123</v>
      </c>
      <c r="C17" s="128">
        <v>15166513.630000001</v>
      </c>
      <c r="D17" s="128">
        <f t="shared" si="0"/>
        <v>181998163.56</v>
      </c>
      <c r="E17"/>
      <c r="F17"/>
    </row>
    <row r="18" spans="1:6" x14ac:dyDescent="0.25">
      <c r="A18"/>
      <c r="B18" s="124" t="s">
        <v>124</v>
      </c>
      <c r="C18" s="128">
        <v>19142429.420000002</v>
      </c>
      <c r="D18" s="128">
        <f t="shared" si="0"/>
        <v>229709153.04000002</v>
      </c>
      <c r="E18"/>
      <c r="F18"/>
    </row>
    <row r="19" spans="1:6" x14ac:dyDescent="0.25">
      <c r="A19"/>
      <c r="B19" s="124" t="s">
        <v>125</v>
      </c>
      <c r="C19" s="128">
        <v>21892035.57</v>
      </c>
      <c r="D19" s="128">
        <f t="shared" si="0"/>
        <v>262704426.84</v>
      </c>
      <c r="E19"/>
      <c r="F19"/>
    </row>
    <row r="20" spans="1:6" x14ac:dyDescent="0.25">
      <c r="A20"/>
      <c r="B20" s="124" t="s">
        <v>126</v>
      </c>
      <c r="C20" s="128">
        <v>6574835.4199999999</v>
      </c>
      <c r="D20" s="128">
        <f t="shared" si="0"/>
        <v>78898025.039999992</v>
      </c>
      <c r="E20"/>
      <c r="F20"/>
    </row>
    <row r="21" spans="1:6" x14ac:dyDescent="0.25">
      <c r="A21"/>
      <c r="B21" s="124" t="s">
        <v>127</v>
      </c>
      <c r="C21" s="128">
        <v>165695319.05000001</v>
      </c>
      <c r="D21" s="128">
        <f t="shared" si="0"/>
        <v>1988343828.6000001</v>
      </c>
      <c r="E21"/>
      <c r="F21"/>
    </row>
    <row r="22" spans="1:6" x14ac:dyDescent="0.25">
      <c r="A22"/>
      <c r="B22" s="125"/>
      <c r="C22" s="129">
        <v>452786658.32999998</v>
      </c>
      <c r="D22" s="129">
        <f t="shared" si="0"/>
        <v>5433439899.96</v>
      </c>
      <c r="E22"/>
      <c r="F22"/>
    </row>
    <row r="23" spans="1:6" x14ac:dyDescent="0.25">
      <c r="A23"/>
      <c r="B23"/>
      <c r="C23"/>
      <c r="D23"/>
      <c r="E23"/>
      <c r="F23"/>
    </row>
    <row r="24" spans="1:6" x14ac:dyDescent="0.25">
      <c r="A24"/>
      <c r="B24" s="133" t="s">
        <v>128</v>
      </c>
      <c r="C24"/>
      <c r="D24"/>
      <c r="E24"/>
      <c r="F24"/>
    </row>
    <row r="25" spans="1:6" x14ac:dyDescent="0.25">
      <c r="A25"/>
      <c r="B25" s="134" t="s">
        <v>113</v>
      </c>
      <c r="C25" s="135">
        <f>+E13+F13+G13</f>
        <v>725009232.41999996</v>
      </c>
      <c r="D25"/>
      <c r="E25"/>
      <c r="F25"/>
    </row>
    <row r="26" spans="1:6" x14ac:dyDescent="0.25">
      <c r="A26"/>
      <c r="B26" s="134" t="s">
        <v>129</v>
      </c>
      <c r="C26" s="114">
        <f>+E5</f>
        <v>321347880.09000003</v>
      </c>
      <c r="D26"/>
      <c r="E26"/>
      <c r="F26"/>
    </row>
    <row r="27" spans="1:6" x14ac:dyDescent="0.25">
      <c r="A27"/>
      <c r="B27" s="133" t="s">
        <v>130</v>
      </c>
      <c r="C27" s="135">
        <f>SUM(C25:C26)</f>
        <v>1046357112.51</v>
      </c>
      <c r="D27"/>
      <c r="E27"/>
      <c r="F27"/>
    </row>
    <row r="28" spans="1:6" x14ac:dyDescent="0.25">
      <c r="A28"/>
      <c r="B28"/>
      <c r="C28"/>
      <c r="D28"/>
      <c r="E28"/>
      <c r="F28"/>
    </row>
    <row r="29" spans="1:6" x14ac:dyDescent="0.25">
      <c r="A29"/>
      <c r="B29"/>
      <c r="C29"/>
      <c r="D29"/>
      <c r="E29"/>
      <c r="F29"/>
    </row>
    <row r="30" spans="1:6" x14ac:dyDescent="0.25">
      <c r="A30"/>
      <c r="B30"/>
      <c r="C30"/>
      <c r="D30"/>
      <c r="E30"/>
      <c r="F30"/>
    </row>
    <row r="31" spans="1:6" x14ac:dyDescent="0.25">
      <c r="A31"/>
      <c r="B31"/>
      <c r="C31"/>
      <c r="D31"/>
      <c r="E31"/>
      <c r="F31"/>
    </row>
    <row r="32" spans="1:6" x14ac:dyDescent="0.25">
      <c r="A32"/>
      <c r="B32"/>
      <c r="C32"/>
      <c r="D32"/>
      <c r="E32"/>
      <c r="F32"/>
    </row>
    <row r="33" spans="1:6" x14ac:dyDescent="0.25">
      <c r="A33"/>
      <c r="B33"/>
      <c r="C33"/>
      <c r="D33"/>
      <c r="E33"/>
      <c r="F33"/>
    </row>
    <row r="34" spans="1:6" x14ac:dyDescent="0.25">
      <c r="A34"/>
      <c r="B34"/>
      <c r="C34"/>
      <c r="D34"/>
      <c r="E34"/>
      <c r="F34"/>
    </row>
    <row r="35" spans="1:6" x14ac:dyDescent="0.25">
      <c r="A35"/>
      <c r="B35"/>
      <c r="C35"/>
      <c r="D35"/>
      <c r="E35"/>
      <c r="F35"/>
    </row>
    <row r="36" spans="1:6" x14ac:dyDescent="0.25">
      <c r="A36"/>
      <c r="B36"/>
      <c r="C36"/>
      <c r="D36"/>
      <c r="E36"/>
      <c r="F36"/>
    </row>
    <row r="37" spans="1:6" x14ac:dyDescent="0.25">
      <c r="A37"/>
      <c r="B37"/>
      <c r="C37"/>
      <c r="D37"/>
      <c r="E37"/>
      <c r="F37"/>
    </row>
  </sheetData>
  <autoFilter ref="B11:D22" xr:uid="{CBA0D79E-4791-4657-A1ED-F5B0BB9AFEEA}"/>
  <mergeCells count="1">
    <mergeCell ref="A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d437c286-9886-4804-838e-33b057c1d86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4CB9AB948A73B40BE418B94B6736A9F" ma:contentTypeVersion="16" ma:contentTypeDescription="Crear nuevo documento." ma:contentTypeScope="" ma:versionID="19dfb6f464e1dc31878a327e8a5c3ad5">
  <xsd:schema xmlns:xsd="http://www.w3.org/2001/XMLSchema" xmlns:xs="http://www.w3.org/2001/XMLSchema" xmlns:p="http://schemas.microsoft.com/office/2006/metadata/properties" xmlns:ns2="ac97bb9e-23e5-4fc6-9ee6-c72095f73f5a" xmlns:ns3="d437c286-9886-4804-838e-33b057c1d862" targetNamespace="http://schemas.microsoft.com/office/2006/metadata/properties" ma:root="true" ma:fieldsID="7c3cb112720872f23a894bae307dbbcb" ns2:_="" ns3:_="">
    <xsd:import namespace="ac97bb9e-23e5-4fc6-9ee6-c72095f73f5a"/>
    <xsd:import namespace="d437c286-9886-4804-838e-33b057c1d8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37c286-9886-4804-838e-33b057c1d8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72A616-A1C2-42B9-96BA-434175A3DD50}">
  <ds:schemaRefs>
    <ds:schemaRef ds:uri="http://purl.org/dc/dcmitype/"/>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ac97bb9e-23e5-4fc6-9ee6-c72095f73f5a"/>
    <ds:schemaRef ds:uri="http://schemas.microsoft.com/office/infopath/2007/PartnerControls"/>
    <ds:schemaRef ds:uri="http://schemas.openxmlformats.org/package/2006/metadata/core-properties"/>
    <ds:schemaRef ds:uri="d437c286-9886-4804-838e-33b057c1d862"/>
  </ds:schemaRefs>
</ds:datastoreItem>
</file>

<file path=customXml/itemProps2.xml><?xml version="1.0" encoding="utf-8"?>
<ds:datastoreItem xmlns:ds="http://schemas.openxmlformats.org/officeDocument/2006/customXml" ds:itemID="{58BD3D45-237F-465E-AEBA-5F31E1341967}">
  <ds:schemaRefs>
    <ds:schemaRef ds:uri="http://schemas.microsoft.com/sharepoint/v3/contenttype/forms"/>
  </ds:schemaRefs>
</ds:datastoreItem>
</file>

<file path=customXml/itemProps3.xml><?xml version="1.0" encoding="utf-8"?>
<ds:datastoreItem xmlns:ds="http://schemas.openxmlformats.org/officeDocument/2006/customXml" ds:itemID="{FEC44370-7C97-443A-8695-88E237043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d437c286-9886-4804-838e-33b057c1d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datos de trabajo</vt:lpstr>
      <vt:lpstr>INFORME SEMESTRAL 2021</vt:lpstr>
      <vt:lpstr>RESUMEN FODESAF TRIMESTRE</vt:lpstr>
      <vt:lpstr>INFORME III TRIMESTRE 2021 </vt:lpstr>
      <vt:lpstr>INFORME ANUAL 2022</vt:lpstr>
      <vt:lpstr>CUADRO CARACT 2.2.1</vt:lpstr>
      <vt:lpstr>PRESUPUESTO 2021</vt:lpstr>
      <vt:lpstr>'INFORME ANUAL 2022'!Área_de_impresión</vt:lpstr>
      <vt:lpstr>'INFORME III TRIMESTRE 2021 '!Área_de_impresión</vt:lpstr>
      <vt:lpstr>'INFORME SEMESTRAL 2021'!Área_de_impresión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Vanesa Soto Arias</dc:creator>
  <cp:keywords/>
  <dc:description/>
  <cp:lastModifiedBy>Ana Victoria Naranjo Porras</cp:lastModifiedBy>
  <cp:revision/>
  <dcterms:created xsi:type="dcterms:W3CDTF">2019-06-19T20:08:13Z</dcterms:created>
  <dcterms:modified xsi:type="dcterms:W3CDTF">2023-05-23T14:52:47Z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ContentTypeId">
    <vt:lpwstr>0x010100A4CB9AB948A73B40BE418B94B6736A9F</vt:lpwstr>
  </property>
</Properties>
</file>